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firstSheet="4" activeTab="4"/>
  </bookViews>
  <sheets>
    <sheet name="РЕКАПИТУЛАЦИЯ" sheetId="1" state="hidden" r:id="rId1"/>
    <sheet name="общо" sheetId="2" state="hidden" r:id="rId2"/>
    <sheet name="демонтаж" sheetId="3" state="hidden" r:id="rId3"/>
    <sheet name="фасада" sheetId="4" state="hidden" r:id="rId4"/>
    <sheet name="общо (оптимизирана)" sheetId="5" r:id="rId5"/>
  </sheets>
  <definedNames>
    <definedName name="_xlnm.Print_Area" localSheetId="2">'демонтаж'!$A$1:$O$30</definedName>
    <definedName name="_xlnm.Print_Area" localSheetId="1">'общо'!$A$1:$O$84</definedName>
    <definedName name="_xlnm.Print_Area" localSheetId="4">'общо (оптимизирана)'!$A$2:$F$102</definedName>
    <definedName name="_xlnm.Print_Area" localSheetId="0">'РЕКАПИТУЛАЦИЯ'!$A$1:$C$11</definedName>
    <definedName name="_xlnm.Print_Area" localSheetId="3">'фасада'!$A$1:$O$17</definedName>
    <definedName name="_xlnm.Print_Titles" localSheetId="2">'демонтаж'!$1:$1</definedName>
    <definedName name="_xlnm.Print_Titles" localSheetId="1">'общо'!$1:$1</definedName>
    <definedName name="_xlnm.Print_Titles" localSheetId="4">'общо (оптимизирана)'!$6:$6</definedName>
  </definedNames>
  <calcPr fullCalcOnLoad="1"/>
</workbook>
</file>

<file path=xl/sharedStrings.xml><?xml version="1.0" encoding="utf-8"?>
<sst xmlns="http://schemas.openxmlformats.org/spreadsheetml/2006/main" count="395" uniqueCount="130">
  <si>
    <t>ДЕМОНТАЖНИ РАБОТИ</t>
  </si>
  <si>
    <t>Демонтаж на дървена дограма с двойно стъкло 5мм. с дървена каса; размери 150х210см.</t>
  </si>
  <si>
    <t>Демонтаж на дървена дограма с двойно стъкло 5мм. с дървена каса; размери 180х210см.</t>
  </si>
  <si>
    <t>Демонтаж на дървена дограма с двойно стъкло 5мм. с дървена каса; размери 320х300см.</t>
  </si>
  <si>
    <t>Демонтаж на дървена дограма с двойно стъкло 5мм. с дървена каса; размери 90х70см.</t>
  </si>
  <si>
    <t>Демонтаж на дървена дограма с двойно стъкло 5мм. с дървена каса; размери 320х210см.</t>
  </si>
  <si>
    <t>Демонтаж на дървена дограма с двойно стъкло 5мм. с дървена каса; размери 300х210см.</t>
  </si>
  <si>
    <t>Демонтаж на дървена дограма с двойно стъкло 5мм. с дървена каса; размери 75х70см.</t>
  </si>
  <si>
    <t>Демонтаж на дървена дограма с двойно стъкло 5мм. с дървена каса; размери 75х210см.</t>
  </si>
  <si>
    <t>Демонтаж на дървена дограма с двойно стъкло 5мм. с дървена каса; размери 120х120см.</t>
  </si>
  <si>
    <t>Демонтаж на дървена дограма с двойно стъкло 5мм. с дървена каса; размери 120х70см.</t>
  </si>
  <si>
    <t>Демонтаж на дървена дограма с двойно стъкло 5мм. с дървена каса; размери 180х120см.</t>
  </si>
  <si>
    <t>Демонтаж на дървени гаражни врати с метална конструкция, на щок; размери 2х120/225см.</t>
  </si>
  <si>
    <t>Демонтаж на цокъл: каменна облицовка лепена на цименто-варов разтвор</t>
  </si>
  <si>
    <t>Демонтаж на каменна облицовка от фасадата лепена на цименто- варов разтвор</t>
  </si>
  <si>
    <t>Частичен демонтаж на части от фасадната вароциментова фасадна мазилка; отстраняват се обрушените участъци до достигане на здрава основа</t>
  </si>
  <si>
    <t>Демонтаж на дървена фасадна обшивка от фасадата</t>
  </si>
  <si>
    <t>Демонтаж на дървена дограма с двойно стъкло 5мм. с дървена каса; размери 300х150см.</t>
  </si>
  <si>
    <t>Демонтаж на дървена дограма с двойно стъкло 5мм. с дървена каса; размери 300х300см.</t>
  </si>
  <si>
    <t>Демонтаж на покривно покритие- профилна трапецовидна стоманена ламарина, поцинкована в т.ч. и билни обшивки</t>
  </si>
  <si>
    <t>Демонтаж на лежащ олук от поцинкована стоманена ламарина</t>
  </si>
  <si>
    <t>Демонтаж на дървена покривна конструкция</t>
  </si>
  <si>
    <t>Демонтаж на циментова замазка 3-5см. (над топлоизолацията на тавана)</t>
  </si>
  <si>
    <t>Демонтаж на насипна топлоизолация на тавана на сградата</t>
  </si>
  <si>
    <t>куб.м.</t>
  </si>
  <si>
    <t>Топлоизолация XPS 80мм., лепена на гребен и дюбелирана (6 дюбела/кв.м.)</t>
  </si>
  <si>
    <t>Изкърпване на обрушени участъци на фасадата с циментоварова мазилка</t>
  </si>
  <si>
    <t>Демонтаж на фасадно скеле</t>
  </si>
  <si>
    <t>Монтаж и обезопасяване на фасадно скеле</t>
  </si>
  <si>
    <t>Стъклофибърна армираща мрежа</t>
  </si>
  <si>
    <t>Шпакловка с циментово лепило</t>
  </si>
  <si>
    <t>Профил-пластмасов ъглоусилител с мрежа, двустранно</t>
  </si>
  <si>
    <t>Профил-пластмасов откапник с мрежа, двустранно</t>
  </si>
  <si>
    <t>Профил-пластмасов вътрешен ъгъл с мрежа, двустранно</t>
  </si>
  <si>
    <t>Профил-пластмасов контакт на мазилката с дограмата, с мрежа, едностранно</t>
  </si>
  <si>
    <t>ПОКРИВНИ РАБОТИ</t>
  </si>
  <si>
    <t>Доставка и монтаж на 1-во качествен дървен материал, основна носеща конструкция (колони и столици) с профил 14х14см.</t>
  </si>
  <si>
    <t>Доставка и монтаж на 1-во качествен дървен материал, основна носеща конструкция с профил (клещи) 5х15см.</t>
  </si>
  <si>
    <t>Доставка и монтаж на 1-во качествен дървен материал, второстепенна конструкция (ребра) с профил 6х8см.</t>
  </si>
  <si>
    <t>Доставка и монтаж на дъски за обшивка, 2.5см.</t>
  </si>
  <si>
    <t>Доставка и монтаж на дървени летви за керамиди 3х4см. (летви и контралетви)</t>
  </si>
  <si>
    <t>Доставка и монтаж на челна дъска, вагонна шарка, 25х2.5см.</t>
  </si>
  <si>
    <t>Доставка и монтаж на профилирани дъски 2см., обшивка на стрехата</t>
  </si>
  <si>
    <t>Доставка и монтаж на хидроизолационно едностранно филтърно фолиео</t>
  </si>
  <si>
    <t>Доставка и монтаж на билна обшивка</t>
  </si>
  <si>
    <t>Доставка и монтаж на надолучна обшивка</t>
  </si>
  <si>
    <t>Доставка и монтаж на обшивка за улама</t>
  </si>
  <si>
    <t>Доставка и монтаж на обшивка за калкан</t>
  </si>
  <si>
    <t>Доставка и монтаж на керамиди, глазирани и импрегнирани</t>
  </si>
  <si>
    <t>Доставка и монтаж на керамиди- отдушници, глазирани и импрегнирани</t>
  </si>
  <si>
    <t>Доставка и монтаж на билни капаци, регулярни, глазирани и импрегнирани</t>
  </si>
  <si>
    <t>Доставка и монтаж на билни капаци, крайни, глазирани и импрегнирани</t>
  </si>
  <si>
    <t>Доставка и монтаж на безшевен олук Ф150 от стоманена, прахово боядисана ламарина 0.80мм, укрепен на скоби</t>
  </si>
  <si>
    <t>Доставка и монтаж на водосборно казанче от стоманена, прахово боядисана ламарина 0.80мм</t>
  </si>
  <si>
    <t>Доставка и монтаж на водосточна тръба Ф120 от стоманена, прахово боядисана ламарина 0.80мм, укрепена на скоби</t>
  </si>
  <si>
    <t>м.</t>
  </si>
  <si>
    <t>Топлоизолация XPS 30мм., лепена на гребен и дюбелирана (6 дюбела/кв.м.)- обръщане около дограмата с ширина до 15см.</t>
  </si>
  <si>
    <t>ДОГРАМА</t>
  </si>
  <si>
    <t>Доставка и монтаж на еднокатна дограма- прозорец П02 с размери 120х120см.; петкамерен ПВХ усилен профил; отваряемост 50%; двуосов механизъм; стъклопакет с нискоемисионно "К" стъкло; 22бр.</t>
  </si>
  <si>
    <t>Доставка и монтаж на еднокатна дограма- прозорец П01 с размери 150х210см.; петкамерен ПВХ усилен профил; отваряемост 50%; двуосов механизъм; стъклопакет с нискоемисионно "К" стъкло; 54бр.</t>
  </si>
  <si>
    <t>Доставка и монтаж на еднокатна дограма- прозорец П03 с размери 180х210см.; петкамерен ПВХ усилен профил; отваряемост 50%; двуосов механизъм; стъклопакет с нискоемисионно "К" стъкло; 4бр.</t>
  </si>
  <si>
    <t>Доставка и монтаж на еднокатна дограма- прозорец П04 с размери 70х90см.; петкамерен ПВХ усилен профил; отваряемост 100%; двуосов механизъм; стъклопакет с нискоемисионно "К" стъкло; 6бр.</t>
  </si>
  <si>
    <t>Доставка и монтаж на еднокатна дограма- прозорец П05 с размери 75х70см.; петкамерен ПВХ усилен профил; отваряемост 100%; двуосов механизъм; стъклопакет с нискоемисионно "К" стъкло; 3бр.</t>
  </si>
  <si>
    <t>Доставка и монтаж на еднокатна дограма- прозорец П06 с размери 75х210см.; петкамерен ПВХ усилен профил; отваряемост 100%; двуосов механизъм; стъклопакет с нискоемисионно "К" стъкло; 1бр.</t>
  </si>
  <si>
    <t>Доставка и монтаж на еднокатна дограма- прозорец П07 с размери 320х175см.; петкамерен ПВХ усилен профил; отваряемост 50%; двуосов механизъм; стъклопакет с нискоемисионно "К" стъкло; 1бр.</t>
  </si>
  <si>
    <t>Доставка и монтаж на еднокатна дограма- прозорец П09 с размери 150х300см.; петкамерен ПВХ усилен профил; отваряемост 25%; двуосов механизъм; стъклопакет с нискоемисионно "К" стъкло; 3бр.</t>
  </si>
  <si>
    <t>Доставка и монтаж на еднокатна дограма- прозорец П10 с размери 300х210см.; петкамерен ПВХ усилен профил; отваряемост 50%; двуосов механизъм; стъклопакет с нискоемисионно "К" стъкло; 1бр.</t>
  </si>
  <si>
    <t>Доставка и монтаж на еднокатна дограма- прозорец П11 с размери 125х210см.; петкамерен ПВХ усилен профил; неотваряем; стъклопакет с нискоемисионно "К" стъкло; 1бр.</t>
  </si>
  <si>
    <t>Доставка и монтаж на еднокатна дограма- врата П12 с размери 100х200см.; петкамерен ПВХ усилен профил; отваряемост 100%; високонатоварен трафик; стъклопакет с нискоемисионно "К" стъкло; бр.</t>
  </si>
  <si>
    <t>Доставка и монтаж на еднокатна дограма- витрина с двойна врата П08 с размери 320х300см.; петкамерен ПВХ усилен профил; отваряемост 50%; високонатоварен трафик; стъклопакет с нискоемисионно "К" стъкло; 3бр.</t>
  </si>
  <si>
    <t>печалба 12%</t>
  </si>
  <si>
    <t>непредвидени 5%</t>
  </si>
  <si>
    <t>ОБЩО</t>
  </si>
  <si>
    <t>ВСИЧКО</t>
  </si>
  <si>
    <t>часова ставка</t>
  </si>
  <si>
    <t>допълнителни разходи 70%</t>
  </si>
  <si>
    <t>доставно складови 12%</t>
  </si>
  <si>
    <t>допълнителни материали 15%</t>
  </si>
  <si>
    <t>бр.</t>
  </si>
  <si>
    <t>кв.м.</t>
  </si>
  <si>
    <t>Извозване на строителни отпадъци на разтоварище до 10км.</t>
  </si>
  <si>
    <t>Доставка и полагане на високоякостен XPS 2х50мм на зъб и вглъб; сух монтаж на пода на таванската плоча- редене с разминаване.</t>
  </si>
  <si>
    <t>Достовка и полагане на 2 пласта гипсофазер по пода на таванската плоча- сух монтаж, редене с разминаване</t>
  </si>
  <si>
    <t>Доставка и монтаж на алуминиев подпрозоречен перваз; монтажна ширина до 15см.; за външен монтаж</t>
  </si>
  <si>
    <t>Доставка и монтаж на ПВХ подпрозоречен перваз; монтажна ширина до 15см.; за вътрешен монтаж</t>
  </si>
  <si>
    <t>ТОПЛОИЗОЛАЦИОННА СИСТЕМА ПО ФАСАДАТА</t>
  </si>
  <si>
    <t>Доставка и полагане на полимерна структурна мазилка; два цвята; за приложение в климатични условия с повишена влажност и агресивни условия</t>
  </si>
  <si>
    <t>Демонтаж на осветителни тела; временно съхранение и издаване по опис на възложителя на демонтираните осветителни тела</t>
  </si>
  <si>
    <t>ОСВЕТИТЕЛНИ ТЕЛА</t>
  </si>
  <si>
    <t>Доставка и монтаж на осветители с луменисцентни лампи 4х18W и дефлекторна решетка; с корпус за открит монтаж</t>
  </si>
  <si>
    <t>Доставка и монтаж на осветители с компактни луменисцентни лампи 1х15W; с корпус за открит монтаж</t>
  </si>
  <si>
    <t>Направа на лампен излаз до 2.00м.с превръзка към съществуващ такъв</t>
  </si>
  <si>
    <t>Доставка и монтаж на кабелен канал 25х25мм. За лампен излаз по предходната точка</t>
  </si>
  <si>
    <t>Доставка и монтаж на осветители с луменисцентни лампи 2х36W и дефлекторна решетка; с корпус за открит монтаж</t>
  </si>
  <si>
    <t>ОПИСАНИЕ</t>
  </si>
  <si>
    <t>мярка</t>
  </si>
  <si>
    <t>количество</t>
  </si>
  <si>
    <t>цена на доставкато</t>
  </si>
  <si>
    <t>цена за труд</t>
  </si>
  <si>
    <t>вложено време</t>
  </si>
  <si>
    <t>РЕКАПИТУЛАЦИЯ</t>
  </si>
  <si>
    <t>ОБЩО:</t>
  </si>
  <si>
    <t>ДДС:</t>
  </si>
  <si>
    <t>ВСИЧКО:</t>
  </si>
  <si>
    <t>І</t>
  </si>
  <si>
    <t>ІІ</t>
  </si>
  <si>
    <t>ІІІ</t>
  </si>
  <si>
    <t>ІV</t>
  </si>
  <si>
    <t>V</t>
  </si>
  <si>
    <t xml:space="preserve">ПОВИШАВАНЕ НА ЕНЕРГИЙНАТА ЕФЕКТИВНОСТ
НА СГРАДАТА НА ПОЛИКЛИНИКАТА С ИД.№83017.504.4305.3 ПО КККР НА ГР.ШАБЛА
</t>
  </si>
  <si>
    <t>ДДС 20%:</t>
  </si>
  <si>
    <t>Доставака и монтаж на топлоизолирана, секционна, автоматична, механизирана врата за гараж 240х225; с дистанционно командване; 3бр.</t>
  </si>
  <si>
    <t>Доставка и монтаж на хидроизолационно едностранно филтърно фолио</t>
  </si>
  <si>
    <t>Доставка и монтаж на еднокатна дограма- прозорец П11 с размери 125х230см.; петкамерен ПВХ усилен профил; неотваряем; стъклопакет с нискоемисионно "К" стъкло; 1бр.</t>
  </si>
  <si>
    <t>Доставка и монтаж на еднокатна дограма- врата П12 с размери 100х230см.; петкамерен ПВХ усилен профил; отваряемост 100%; високонатоварен трафик; стъклопакет с нискоемисионно "К" стъкло; 1бр.</t>
  </si>
  <si>
    <t>№</t>
  </si>
  <si>
    <t>Методиката за определяне на единичните цени се базира на частно проучване на пазара. За база са използвани единични цени на материалите на дребно, предлагани от търговци с национален пазарен дял. За определяне на цената за труд е възприета минималната часова ставка за бранша отнесена към категорията на квалификация и ценз. Всички цени се отнасят към момента на изготвяне на проекта. Определените цени служат за дефиниране рамката на строителния бюджет.</t>
  </si>
  <si>
    <t>ЕСМ1- ТОПЛИННА ИЗОЛАЦИЯ НА ВЪНШНИТЕ СТЕНИ</t>
  </si>
  <si>
    <t>ЕСМ2- ТОПЛИННА ИЗОЛАЦИЯ НА ПОКРИВА</t>
  </si>
  <si>
    <t>ЕСМ3- ПОДМЯНА НА ФАСАДНАТА ДОГРАМА</t>
  </si>
  <si>
    <t>ЕСМ4- ПОДМЯНА НА ОСВЕТЛЕНИЕТО</t>
  </si>
  <si>
    <t>Име на участника: ………………………………………………………...………………., ЕИК ………………….</t>
  </si>
  <si>
    <t>Възложител: Кмет на община Шабла</t>
  </si>
  <si>
    <t xml:space="preserve">За участие в ПРОЦЕДУРА ЗА ИЗБОР НА ИЗПЪЛНИТЕЛ ПО РЕДА НА ГЛАВА ХХVІ ЗОП С ПРЕДМЕТ: 
„Строително монтажни работи в изпълнение на проект с предмет: „Повишаване на енергийната ефективност в Поликлиника – гр. Шабла, община Шабла”, финансиран от Национален Доверителен Екофонд /НДЕФ/“
</t>
  </si>
  <si>
    <t>единична цена без ДДС</t>
  </si>
  <si>
    <t>обща цена без ДДС</t>
  </si>
  <si>
    <t>ОБЩА ЦЕНА БЕЗ ДДС:</t>
  </si>
  <si>
    <t>ОБЩА ЦЕНА С ДДС:</t>
  </si>
  <si>
    <t>/Три имена на представляващия участника/, подпис и печат</t>
  </si>
  <si>
    <t>КОЛИЧЕСТВЕНО-СТОЙНОСТНА СМЕТКА Образец № 5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</si>
</sst>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&quot;лв.&quot;"/>
    <numFmt numFmtId="165" formatCode="0\ч.\ч."/>
    <numFmt numFmtId="166" formatCode="#,##0.00\ _л_в_."/>
    <numFmt numFmtId="167" formatCode="0.000"/>
    <numFmt numFmtId="168" formatCode="0.00\ч.\ч."/>
    <numFmt numFmtId="169" formatCode="#,##0.00\ &quot;лв.&quot;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0499899983406066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68" fontId="0" fillId="0" borderId="10" xfId="0" applyNumberFormat="1" applyBorder="1" applyAlignment="1">
      <alignment horizontal="center" vertical="center" textRotation="90" wrapText="1"/>
    </xf>
    <xf numFmtId="164" fontId="0" fillId="0" borderId="10" xfId="0" applyNumberFormat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2" fontId="2" fillId="0" borderId="10" xfId="0" applyNumberFormat="1" applyFont="1" applyBorder="1" applyAlignment="1">
      <alignment horizontal="center" vertical="center" textRotation="90"/>
    </xf>
    <xf numFmtId="164" fontId="2" fillId="0" borderId="10" xfId="0" applyNumberFormat="1" applyFont="1" applyBorder="1" applyAlignment="1">
      <alignment horizontal="center" vertical="center" textRotation="90"/>
    </xf>
    <xf numFmtId="168" fontId="2" fillId="0" borderId="10" xfId="0" applyNumberFormat="1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="115" zoomScaleSheetLayoutView="115" zoomScalePageLayoutView="0" workbookViewId="0" topLeftCell="A1">
      <selection activeCell="G16" sqref="G16"/>
    </sheetView>
  </sheetViews>
  <sheetFormatPr defaultColWidth="9.140625" defaultRowHeight="12.75"/>
  <cols>
    <col min="1" max="1" width="5.00390625" style="0" customWidth="1"/>
    <col min="2" max="2" width="46.8515625" style="0" bestFit="1" customWidth="1"/>
    <col min="3" max="3" width="12.421875" style="33" bestFit="1" customWidth="1"/>
  </cols>
  <sheetData>
    <row r="1" spans="1:3" ht="60" customHeight="1">
      <c r="A1" s="48" t="s">
        <v>109</v>
      </c>
      <c r="B1" s="49"/>
      <c r="C1" s="49"/>
    </row>
    <row r="2" spans="1:3" ht="12.75">
      <c r="A2" s="28" t="s">
        <v>100</v>
      </c>
      <c r="B2" s="28"/>
      <c r="C2" s="31"/>
    </row>
    <row r="3" spans="1:3" ht="12.75">
      <c r="A3" s="28"/>
      <c r="B3" s="28"/>
      <c r="C3" s="31"/>
    </row>
    <row r="4" spans="1:3" ht="12.75">
      <c r="A4" s="35" t="s">
        <v>104</v>
      </c>
      <c r="B4" s="36" t="str">
        <f>демонтаж!B2</f>
        <v>ДЕМОНТАЖНИ РАБОТИ</v>
      </c>
      <c r="C4" s="37">
        <f>демонтаж!O2</f>
        <v>10463.115704832</v>
      </c>
    </row>
    <row r="5" spans="1:3" ht="12.75">
      <c r="A5" s="35" t="s">
        <v>105</v>
      </c>
      <c r="B5" s="36" t="str">
        <f>фасада!B2</f>
        <v>ТОПЛОИЗОЛАЦИОННА СИСТЕМА ПО ФАСАДАТА</v>
      </c>
      <c r="C5" s="37">
        <f>фасада!O2</f>
        <v>76755.02254055999</v>
      </c>
    </row>
    <row r="6" spans="1:3" ht="12.75">
      <c r="A6" s="35" t="s">
        <v>106</v>
      </c>
      <c r="B6" s="36" t="e">
        <f>#REF!</f>
        <v>#REF!</v>
      </c>
      <c r="C6" s="37" t="e">
        <f>#REF!</f>
        <v>#REF!</v>
      </c>
    </row>
    <row r="7" spans="1:3" ht="12.75">
      <c r="A7" s="35" t="s">
        <v>107</v>
      </c>
      <c r="B7" s="36" t="e">
        <f>#REF!</f>
        <v>#REF!</v>
      </c>
      <c r="C7" s="37" t="e">
        <f>#REF!</f>
        <v>#REF!</v>
      </c>
    </row>
    <row r="8" spans="1:3" ht="13.5" thickBot="1">
      <c r="A8" s="34" t="s">
        <v>108</v>
      </c>
      <c r="B8" s="29" t="e">
        <f>#REF!</f>
        <v>#REF!</v>
      </c>
      <c r="C8" s="32" t="e">
        <f>#REF!</f>
        <v>#REF!</v>
      </c>
    </row>
    <row r="9" spans="1:3" ht="12.75">
      <c r="A9" s="28"/>
      <c r="B9" s="30" t="s">
        <v>101</v>
      </c>
      <c r="C9" s="31" t="e">
        <f>SUM(C4:C8)</f>
        <v>#REF!</v>
      </c>
    </row>
    <row r="10" spans="1:3" ht="12.75">
      <c r="A10" s="28"/>
      <c r="B10" s="30" t="s">
        <v>102</v>
      </c>
      <c r="C10" s="31" t="e">
        <f>C9*0.2</f>
        <v>#REF!</v>
      </c>
    </row>
    <row r="11" spans="1:3" ht="12.75">
      <c r="A11" s="28"/>
      <c r="B11" s="30" t="s">
        <v>103</v>
      </c>
      <c r="C11" s="31" t="e">
        <f>C9+C10</f>
        <v>#REF!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view="pageBreakPreview" zoomScaleSheetLayoutView="100" zoomScalePageLayoutView="0" workbookViewId="0" topLeftCell="A73">
      <selection activeCell="J7" sqref="J7"/>
    </sheetView>
  </sheetViews>
  <sheetFormatPr defaultColWidth="9.140625" defaultRowHeight="12.75"/>
  <cols>
    <col min="1" max="1" width="4.7109375" style="1" customWidth="1"/>
    <col min="2" max="2" width="62.57421875" style="3" bestFit="1" customWidth="1"/>
    <col min="3" max="3" width="6.28125" style="1" bestFit="1" customWidth="1"/>
    <col min="4" max="4" width="8.00390625" style="5" bestFit="1" customWidth="1"/>
    <col min="5" max="5" width="10.140625" style="4" bestFit="1" customWidth="1"/>
    <col min="6" max="6" width="8.7109375" style="6" bestFit="1" customWidth="1"/>
    <col min="7" max="7" width="7.28125" style="4" bestFit="1" customWidth="1"/>
    <col min="8" max="12" width="11.140625" style="4" bestFit="1" customWidth="1"/>
    <col min="13" max="13" width="12.140625" style="4" bestFit="1" customWidth="1"/>
    <col min="14" max="14" width="11.140625" style="4" bestFit="1" customWidth="1"/>
    <col min="15" max="15" width="12.140625" style="4" bestFit="1" customWidth="1"/>
    <col min="16" max="16384" width="9.140625" style="1" customWidth="1"/>
  </cols>
  <sheetData>
    <row r="1" spans="1:15" s="2" customFormat="1" ht="74.25" customHeight="1">
      <c r="A1" s="25"/>
      <c r="B1" s="16" t="s">
        <v>94</v>
      </c>
      <c r="C1" s="26" t="s">
        <v>95</v>
      </c>
      <c r="D1" s="27" t="s">
        <v>96</v>
      </c>
      <c r="E1" s="11" t="s">
        <v>97</v>
      </c>
      <c r="F1" s="10" t="s">
        <v>99</v>
      </c>
      <c r="G1" s="11" t="s">
        <v>74</v>
      </c>
      <c r="H1" s="11" t="s">
        <v>98</v>
      </c>
      <c r="I1" s="11" t="s">
        <v>77</v>
      </c>
      <c r="J1" s="11" t="s">
        <v>76</v>
      </c>
      <c r="K1" s="11" t="s">
        <v>75</v>
      </c>
      <c r="L1" s="11" t="s">
        <v>71</v>
      </c>
      <c r="M1" s="11" t="s">
        <v>72</v>
      </c>
      <c r="N1" s="11" t="s">
        <v>70</v>
      </c>
      <c r="O1" s="11" t="s">
        <v>73</v>
      </c>
    </row>
    <row r="2" spans="1:16" s="7" customFormat="1" ht="12.75">
      <c r="A2" s="15"/>
      <c r="B2" s="16" t="s">
        <v>0</v>
      </c>
      <c r="C2" s="20"/>
      <c r="D2" s="21"/>
      <c r="E2" s="22"/>
      <c r="F2" s="23"/>
      <c r="G2" s="22"/>
      <c r="H2" s="22"/>
      <c r="I2" s="24"/>
      <c r="J2" s="24"/>
      <c r="K2" s="24"/>
      <c r="L2" s="24"/>
      <c r="M2" s="22"/>
      <c r="N2" s="22"/>
      <c r="O2" s="22"/>
      <c r="P2" s="7">
        <v>11337.808400000002</v>
      </c>
    </row>
    <row r="3" spans="1:16" ht="25.5">
      <c r="A3" s="8">
        <v>1</v>
      </c>
      <c r="B3" s="9" t="s">
        <v>1</v>
      </c>
      <c r="C3" s="8" t="s">
        <v>78</v>
      </c>
      <c r="D3" s="12">
        <v>54</v>
      </c>
      <c r="E3" s="13">
        <v>0</v>
      </c>
      <c r="F3" s="14">
        <v>1</v>
      </c>
      <c r="G3" s="13">
        <v>2.4</v>
      </c>
      <c r="H3" s="13">
        <f aca="true" t="shared" si="0" ref="H3:H27">D3*F3*G3</f>
        <v>129.6</v>
      </c>
      <c r="I3" s="13">
        <f aca="true" t="shared" si="1" ref="I3:I27">E3*D3*0.15</f>
        <v>0</v>
      </c>
      <c r="J3" s="13">
        <f aca="true" t="shared" si="2" ref="J3:J27">E3*D3*0.12</f>
        <v>0</v>
      </c>
      <c r="K3" s="13">
        <f aca="true" t="shared" si="3" ref="K3:K27">H3*0.7</f>
        <v>90.71999999999998</v>
      </c>
      <c r="L3" s="13">
        <f aca="true" t="shared" si="4" ref="L3:L27">(E3*D3+H3+I3+J3+K3)*0.05</f>
        <v>11.016</v>
      </c>
      <c r="M3" s="13">
        <f aca="true" t="shared" si="5" ref="M3:M33">D3*E3+F3*G3+I3+J3+K3+L3</f>
        <v>104.136</v>
      </c>
      <c r="N3" s="13">
        <f aca="true" t="shared" si="6" ref="N3:N27">M3*0.12</f>
        <v>12.496319999999999</v>
      </c>
      <c r="O3" s="13">
        <f aca="true" t="shared" si="7" ref="O3:O27">M3+N3</f>
        <v>116.63231999999999</v>
      </c>
      <c r="P3" s="1">
        <v>189</v>
      </c>
    </row>
    <row r="4" spans="1:16" ht="25.5">
      <c r="A4" s="8">
        <v>2</v>
      </c>
      <c r="B4" s="9" t="s">
        <v>2</v>
      </c>
      <c r="C4" s="8" t="s">
        <v>78</v>
      </c>
      <c r="D4" s="12">
        <v>4</v>
      </c>
      <c r="E4" s="13">
        <v>0</v>
      </c>
      <c r="F4" s="14">
        <v>1</v>
      </c>
      <c r="G4" s="13">
        <v>2.4</v>
      </c>
      <c r="H4" s="13">
        <f t="shared" si="0"/>
        <v>9.6</v>
      </c>
      <c r="I4" s="13">
        <f t="shared" si="1"/>
        <v>0</v>
      </c>
      <c r="J4" s="13">
        <f t="shared" si="2"/>
        <v>0</v>
      </c>
      <c r="K4" s="13">
        <f t="shared" si="3"/>
        <v>6.72</v>
      </c>
      <c r="L4" s="13">
        <f t="shared" si="4"/>
        <v>0.8160000000000001</v>
      </c>
      <c r="M4" s="13">
        <f t="shared" si="5"/>
        <v>9.936</v>
      </c>
      <c r="N4" s="13">
        <f t="shared" si="6"/>
        <v>1.19232</v>
      </c>
      <c r="O4" s="13">
        <f t="shared" si="7"/>
        <v>11.12832</v>
      </c>
      <c r="P4" s="1">
        <v>14</v>
      </c>
    </row>
    <row r="5" spans="1:16" ht="25.5">
      <c r="A5" s="8">
        <v>3</v>
      </c>
      <c r="B5" s="9" t="s">
        <v>3</v>
      </c>
      <c r="C5" s="8" t="s">
        <v>78</v>
      </c>
      <c r="D5" s="12">
        <v>3</v>
      </c>
      <c r="E5" s="13">
        <v>0</v>
      </c>
      <c r="F5" s="14">
        <v>1</v>
      </c>
      <c r="G5" s="13">
        <v>2.4</v>
      </c>
      <c r="H5" s="13">
        <f t="shared" si="0"/>
        <v>7.199999999999999</v>
      </c>
      <c r="I5" s="13">
        <f t="shared" si="1"/>
        <v>0</v>
      </c>
      <c r="J5" s="13">
        <f t="shared" si="2"/>
        <v>0</v>
      </c>
      <c r="K5" s="13">
        <f t="shared" si="3"/>
        <v>5.039999999999999</v>
      </c>
      <c r="L5" s="13">
        <f t="shared" si="4"/>
        <v>0.612</v>
      </c>
      <c r="M5" s="13">
        <f t="shared" si="5"/>
        <v>8.052</v>
      </c>
      <c r="N5" s="13">
        <f t="shared" si="6"/>
        <v>0.9662399999999999</v>
      </c>
      <c r="O5" s="13">
        <f t="shared" si="7"/>
        <v>9.018239999999999</v>
      </c>
      <c r="P5" s="1">
        <v>10.5</v>
      </c>
    </row>
    <row r="6" spans="1:16" ht="25.5">
      <c r="A6" s="8">
        <v>4</v>
      </c>
      <c r="B6" s="9" t="s">
        <v>4</v>
      </c>
      <c r="C6" s="8" t="s">
        <v>78</v>
      </c>
      <c r="D6" s="12">
        <v>6</v>
      </c>
      <c r="E6" s="13">
        <v>0</v>
      </c>
      <c r="F6" s="14">
        <v>1</v>
      </c>
      <c r="G6" s="13">
        <v>2.4</v>
      </c>
      <c r="H6" s="13">
        <f t="shared" si="0"/>
        <v>14.399999999999999</v>
      </c>
      <c r="I6" s="13">
        <f t="shared" si="1"/>
        <v>0</v>
      </c>
      <c r="J6" s="13">
        <f t="shared" si="2"/>
        <v>0</v>
      </c>
      <c r="K6" s="13">
        <f t="shared" si="3"/>
        <v>10.079999999999998</v>
      </c>
      <c r="L6" s="13">
        <f t="shared" si="4"/>
        <v>1.224</v>
      </c>
      <c r="M6" s="13">
        <f t="shared" si="5"/>
        <v>13.703999999999999</v>
      </c>
      <c r="N6" s="13">
        <f t="shared" si="6"/>
        <v>1.6444799999999997</v>
      </c>
      <c r="O6" s="13">
        <f t="shared" si="7"/>
        <v>15.348479999999999</v>
      </c>
      <c r="P6" s="1">
        <v>21</v>
      </c>
    </row>
    <row r="7" spans="1:16" ht="25.5">
      <c r="A7" s="8">
        <v>5</v>
      </c>
      <c r="B7" s="9" t="s">
        <v>5</v>
      </c>
      <c r="C7" s="8" t="s">
        <v>78</v>
      </c>
      <c r="D7" s="12">
        <v>1</v>
      </c>
      <c r="E7" s="13">
        <v>0</v>
      </c>
      <c r="F7" s="14">
        <v>1</v>
      </c>
      <c r="G7" s="13">
        <v>2.4</v>
      </c>
      <c r="H7" s="13">
        <f t="shared" si="0"/>
        <v>2.4</v>
      </c>
      <c r="I7" s="13">
        <f t="shared" si="1"/>
        <v>0</v>
      </c>
      <c r="J7" s="13">
        <f t="shared" si="2"/>
        <v>0</v>
      </c>
      <c r="K7" s="13">
        <f t="shared" si="3"/>
        <v>1.68</v>
      </c>
      <c r="L7" s="13">
        <f t="shared" si="4"/>
        <v>0.20400000000000001</v>
      </c>
      <c r="M7" s="13">
        <f t="shared" si="5"/>
        <v>4.284</v>
      </c>
      <c r="N7" s="13">
        <f t="shared" si="6"/>
        <v>0.51408</v>
      </c>
      <c r="O7" s="13">
        <f t="shared" si="7"/>
        <v>4.79808</v>
      </c>
      <c r="P7" s="1">
        <v>3.5</v>
      </c>
    </row>
    <row r="8" spans="1:16" ht="25.5">
      <c r="A8" s="8">
        <v>6</v>
      </c>
      <c r="B8" s="9" t="s">
        <v>6</v>
      </c>
      <c r="C8" s="8" t="s">
        <v>78</v>
      </c>
      <c r="D8" s="12">
        <v>1</v>
      </c>
      <c r="E8" s="13">
        <v>0</v>
      </c>
      <c r="F8" s="14">
        <v>1</v>
      </c>
      <c r="G8" s="13">
        <v>2.4</v>
      </c>
      <c r="H8" s="13">
        <f t="shared" si="0"/>
        <v>2.4</v>
      </c>
      <c r="I8" s="13">
        <f t="shared" si="1"/>
        <v>0</v>
      </c>
      <c r="J8" s="13">
        <f t="shared" si="2"/>
        <v>0</v>
      </c>
      <c r="K8" s="13">
        <f t="shared" si="3"/>
        <v>1.68</v>
      </c>
      <c r="L8" s="13">
        <f t="shared" si="4"/>
        <v>0.20400000000000001</v>
      </c>
      <c r="M8" s="13">
        <f t="shared" si="5"/>
        <v>4.284</v>
      </c>
      <c r="N8" s="13">
        <f t="shared" si="6"/>
        <v>0.51408</v>
      </c>
      <c r="O8" s="13">
        <f t="shared" si="7"/>
        <v>4.79808</v>
      </c>
      <c r="P8" s="1">
        <v>3.5</v>
      </c>
    </row>
    <row r="9" spans="1:16" ht="25.5">
      <c r="A9" s="8">
        <v>7</v>
      </c>
      <c r="B9" s="9" t="s">
        <v>7</v>
      </c>
      <c r="C9" s="8" t="s">
        <v>78</v>
      </c>
      <c r="D9" s="12">
        <v>3</v>
      </c>
      <c r="E9" s="13">
        <v>0</v>
      </c>
      <c r="F9" s="14">
        <v>1</v>
      </c>
      <c r="G9" s="13">
        <v>2.4</v>
      </c>
      <c r="H9" s="13">
        <f t="shared" si="0"/>
        <v>7.199999999999999</v>
      </c>
      <c r="I9" s="13">
        <f t="shared" si="1"/>
        <v>0</v>
      </c>
      <c r="J9" s="13">
        <f t="shared" si="2"/>
        <v>0</v>
      </c>
      <c r="K9" s="13">
        <f t="shared" si="3"/>
        <v>5.039999999999999</v>
      </c>
      <c r="L9" s="13">
        <f t="shared" si="4"/>
        <v>0.612</v>
      </c>
      <c r="M9" s="13">
        <f t="shared" si="5"/>
        <v>8.052</v>
      </c>
      <c r="N9" s="13">
        <f t="shared" si="6"/>
        <v>0.9662399999999999</v>
      </c>
      <c r="O9" s="13">
        <f t="shared" si="7"/>
        <v>9.018239999999999</v>
      </c>
      <c r="P9" s="1">
        <v>10.5</v>
      </c>
    </row>
    <row r="10" spans="1:16" ht="25.5">
      <c r="A10" s="8">
        <v>8</v>
      </c>
      <c r="B10" s="9" t="s">
        <v>8</v>
      </c>
      <c r="C10" s="8" t="s">
        <v>78</v>
      </c>
      <c r="D10" s="12">
        <v>1</v>
      </c>
      <c r="E10" s="13">
        <v>0</v>
      </c>
      <c r="F10" s="14">
        <v>1</v>
      </c>
      <c r="G10" s="13">
        <v>2.4</v>
      </c>
      <c r="H10" s="13">
        <f t="shared" si="0"/>
        <v>2.4</v>
      </c>
      <c r="I10" s="13">
        <f t="shared" si="1"/>
        <v>0</v>
      </c>
      <c r="J10" s="13">
        <f t="shared" si="2"/>
        <v>0</v>
      </c>
      <c r="K10" s="13">
        <f t="shared" si="3"/>
        <v>1.68</v>
      </c>
      <c r="L10" s="13">
        <f t="shared" si="4"/>
        <v>0.20400000000000001</v>
      </c>
      <c r="M10" s="13">
        <f t="shared" si="5"/>
        <v>4.284</v>
      </c>
      <c r="N10" s="13">
        <f t="shared" si="6"/>
        <v>0.51408</v>
      </c>
      <c r="O10" s="13">
        <f t="shared" si="7"/>
        <v>4.79808</v>
      </c>
      <c r="P10" s="1">
        <v>3.5</v>
      </c>
    </row>
    <row r="11" spans="1:16" ht="25.5">
      <c r="A11" s="8">
        <v>9</v>
      </c>
      <c r="B11" s="9" t="s">
        <v>9</v>
      </c>
      <c r="C11" s="8" t="s">
        <v>78</v>
      </c>
      <c r="D11" s="12">
        <v>19</v>
      </c>
      <c r="E11" s="13">
        <v>0</v>
      </c>
      <c r="F11" s="14">
        <v>1</v>
      </c>
      <c r="G11" s="13">
        <v>2.4</v>
      </c>
      <c r="H11" s="13">
        <f t="shared" si="0"/>
        <v>45.6</v>
      </c>
      <c r="I11" s="13">
        <f t="shared" si="1"/>
        <v>0</v>
      </c>
      <c r="J11" s="13">
        <f t="shared" si="2"/>
        <v>0</v>
      </c>
      <c r="K11" s="13">
        <f t="shared" si="3"/>
        <v>31.919999999999998</v>
      </c>
      <c r="L11" s="13">
        <f t="shared" si="4"/>
        <v>3.876</v>
      </c>
      <c r="M11" s="13">
        <f t="shared" si="5"/>
        <v>38.196</v>
      </c>
      <c r="N11" s="13">
        <f t="shared" si="6"/>
        <v>4.583519999999999</v>
      </c>
      <c r="O11" s="13">
        <f t="shared" si="7"/>
        <v>42.77952</v>
      </c>
      <c r="P11" s="1">
        <v>66.5</v>
      </c>
    </row>
    <row r="12" spans="1:16" ht="25.5">
      <c r="A12" s="8">
        <v>10</v>
      </c>
      <c r="B12" s="9" t="s">
        <v>10</v>
      </c>
      <c r="C12" s="8" t="s">
        <v>78</v>
      </c>
      <c r="D12" s="12">
        <v>1</v>
      </c>
      <c r="E12" s="13">
        <v>0</v>
      </c>
      <c r="F12" s="14">
        <v>1</v>
      </c>
      <c r="G12" s="13">
        <v>2.4</v>
      </c>
      <c r="H12" s="13">
        <f t="shared" si="0"/>
        <v>2.4</v>
      </c>
      <c r="I12" s="13">
        <f t="shared" si="1"/>
        <v>0</v>
      </c>
      <c r="J12" s="13">
        <f t="shared" si="2"/>
        <v>0</v>
      </c>
      <c r="K12" s="13">
        <f t="shared" si="3"/>
        <v>1.68</v>
      </c>
      <c r="L12" s="13">
        <f t="shared" si="4"/>
        <v>0.20400000000000001</v>
      </c>
      <c r="M12" s="13">
        <f t="shared" si="5"/>
        <v>4.284</v>
      </c>
      <c r="N12" s="13">
        <f t="shared" si="6"/>
        <v>0.51408</v>
      </c>
      <c r="O12" s="13">
        <f t="shared" si="7"/>
        <v>4.79808</v>
      </c>
      <c r="P12" s="1">
        <v>3.5</v>
      </c>
    </row>
    <row r="13" spans="1:16" ht="25.5">
      <c r="A13" s="8">
        <v>11</v>
      </c>
      <c r="B13" s="9" t="s">
        <v>11</v>
      </c>
      <c r="C13" s="8" t="s">
        <v>78</v>
      </c>
      <c r="D13" s="12">
        <v>1</v>
      </c>
      <c r="E13" s="13">
        <v>0</v>
      </c>
      <c r="F13" s="14">
        <v>1</v>
      </c>
      <c r="G13" s="13">
        <v>2.4</v>
      </c>
      <c r="H13" s="13">
        <f t="shared" si="0"/>
        <v>2.4</v>
      </c>
      <c r="I13" s="13">
        <f t="shared" si="1"/>
        <v>0</v>
      </c>
      <c r="J13" s="13">
        <f t="shared" si="2"/>
        <v>0</v>
      </c>
      <c r="K13" s="13">
        <f t="shared" si="3"/>
        <v>1.68</v>
      </c>
      <c r="L13" s="13">
        <f t="shared" si="4"/>
        <v>0.20400000000000001</v>
      </c>
      <c r="M13" s="13">
        <f t="shared" si="5"/>
        <v>4.284</v>
      </c>
      <c r="N13" s="13">
        <f t="shared" si="6"/>
        <v>0.51408</v>
      </c>
      <c r="O13" s="13">
        <f t="shared" si="7"/>
        <v>4.79808</v>
      </c>
      <c r="P13" s="1">
        <v>3.5</v>
      </c>
    </row>
    <row r="14" spans="1:16" ht="25.5">
      <c r="A14" s="8">
        <v>12</v>
      </c>
      <c r="B14" s="9" t="s">
        <v>17</v>
      </c>
      <c r="C14" s="8" t="s">
        <v>78</v>
      </c>
      <c r="D14" s="12">
        <v>1</v>
      </c>
      <c r="E14" s="13">
        <v>0</v>
      </c>
      <c r="F14" s="14">
        <v>1</v>
      </c>
      <c r="G14" s="13">
        <v>2.4</v>
      </c>
      <c r="H14" s="13">
        <f t="shared" si="0"/>
        <v>2.4</v>
      </c>
      <c r="I14" s="13">
        <f t="shared" si="1"/>
        <v>0</v>
      </c>
      <c r="J14" s="13">
        <f t="shared" si="2"/>
        <v>0</v>
      </c>
      <c r="K14" s="13">
        <f t="shared" si="3"/>
        <v>1.68</v>
      </c>
      <c r="L14" s="13">
        <f t="shared" si="4"/>
        <v>0.20400000000000001</v>
      </c>
      <c r="M14" s="13">
        <f t="shared" si="5"/>
        <v>4.284</v>
      </c>
      <c r="N14" s="13">
        <f t="shared" si="6"/>
        <v>0.51408</v>
      </c>
      <c r="O14" s="13">
        <f t="shared" si="7"/>
        <v>4.79808</v>
      </c>
      <c r="P14" s="1">
        <v>3.5</v>
      </c>
    </row>
    <row r="15" spans="1:16" ht="25.5">
      <c r="A15" s="8">
        <v>13</v>
      </c>
      <c r="B15" s="9" t="s">
        <v>18</v>
      </c>
      <c r="C15" s="8" t="s">
        <v>78</v>
      </c>
      <c r="D15" s="12">
        <v>1</v>
      </c>
      <c r="E15" s="13">
        <v>0</v>
      </c>
      <c r="F15" s="14">
        <v>1</v>
      </c>
      <c r="G15" s="13">
        <v>2.4</v>
      </c>
      <c r="H15" s="13">
        <f t="shared" si="0"/>
        <v>2.4</v>
      </c>
      <c r="I15" s="13">
        <f t="shared" si="1"/>
        <v>0</v>
      </c>
      <c r="J15" s="13">
        <f t="shared" si="2"/>
        <v>0</v>
      </c>
      <c r="K15" s="13">
        <f t="shared" si="3"/>
        <v>1.68</v>
      </c>
      <c r="L15" s="13">
        <f t="shared" si="4"/>
        <v>0.20400000000000001</v>
      </c>
      <c r="M15" s="13">
        <f t="shared" si="5"/>
        <v>4.284</v>
      </c>
      <c r="N15" s="13">
        <f t="shared" si="6"/>
        <v>0.51408</v>
      </c>
      <c r="O15" s="13">
        <f t="shared" si="7"/>
        <v>4.79808</v>
      </c>
      <c r="P15" s="1">
        <v>3.5</v>
      </c>
    </row>
    <row r="16" spans="1:16" ht="25.5">
      <c r="A16" s="8">
        <v>14</v>
      </c>
      <c r="B16" s="9" t="s">
        <v>12</v>
      </c>
      <c r="C16" s="8" t="s">
        <v>78</v>
      </c>
      <c r="D16" s="12">
        <v>3</v>
      </c>
      <c r="E16" s="13">
        <v>0</v>
      </c>
      <c r="F16" s="14">
        <v>2</v>
      </c>
      <c r="G16" s="13">
        <v>2.4</v>
      </c>
      <c r="H16" s="13">
        <f t="shared" si="0"/>
        <v>14.399999999999999</v>
      </c>
      <c r="I16" s="13">
        <f t="shared" si="1"/>
        <v>0</v>
      </c>
      <c r="J16" s="13">
        <f t="shared" si="2"/>
        <v>0</v>
      </c>
      <c r="K16" s="13">
        <f t="shared" si="3"/>
        <v>10.079999999999998</v>
      </c>
      <c r="L16" s="13">
        <f t="shared" si="4"/>
        <v>1.224</v>
      </c>
      <c r="M16" s="13">
        <f t="shared" si="5"/>
        <v>16.104</v>
      </c>
      <c r="N16" s="13">
        <f t="shared" si="6"/>
        <v>1.9324799999999998</v>
      </c>
      <c r="O16" s="13">
        <f t="shared" si="7"/>
        <v>18.036479999999997</v>
      </c>
      <c r="P16" s="1">
        <v>21</v>
      </c>
    </row>
    <row r="17" spans="1:16" ht="25.5">
      <c r="A17" s="8">
        <v>15</v>
      </c>
      <c r="B17" s="9" t="s">
        <v>13</v>
      </c>
      <c r="C17" s="8" t="s">
        <v>79</v>
      </c>
      <c r="D17" s="12">
        <v>80.71</v>
      </c>
      <c r="E17" s="13">
        <v>0</v>
      </c>
      <c r="F17" s="14">
        <v>2</v>
      </c>
      <c r="G17" s="13">
        <v>2.4</v>
      </c>
      <c r="H17" s="13">
        <f t="shared" si="0"/>
        <v>387.40799999999996</v>
      </c>
      <c r="I17" s="13">
        <f t="shared" si="1"/>
        <v>0</v>
      </c>
      <c r="J17" s="13">
        <f t="shared" si="2"/>
        <v>0</v>
      </c>
      <c r="K17" s="13">
        <f t="shared" si="3"/>
        <v>271.18559999999997</v>
      </c>
      <c r="L17" s="13">
        <f t="shared" si="4"/>
        <v>32.92968</v>
      </c>
      <c r="M17" s="13">
        <f t="shared" si="5"/>
        <v>308.91528</v>
      </c>
      <c r="N17" s="13">
        <f t="shared" si="6"/>
        <v>37.069833599999995</v>
      </c>
      <c r="O17" s="13">
        <f t="shared" si="7"/>
        <v>345.9851136</v>
      </c>
      <c r="P17" s="1">
        <v>363.195</v>
      </c>
    </row>
    <row r="18" spans="1:16" ht="25.5">
      <c r="A18" s="8">
        <v>16</v>
      </c>
      <c r="B18" s="9" t="s">
        <v>14</v>
      </c>
      <c r="C18" s="8" t="s">
        <v>79</v>
      </c>
      <c r="D18" s="12">
        <v>19.45</v>
      </c>
      <c r="E18" s="13">
        <v>0</v>
      </c>
      <c r="F18" s="14">
        <v>2</v>
      </c>
      <c r="G18" s="13">
        <v>2.4</v>
      </c>
      <c r="H18" s="13">
        <f t="shared" si="0"/>
        <v>93.36</v>
      </c>
      <c r="I18" s="13">
        <f t="shared" si="1"/>
        <v>0</v>
      </c>
      <c r="J18" s="13">
        <f t="shared" si="2"/>
        <v>0</v>
      </c>
      <c r="K18" s="13">
        <f t="shared" si="3"/>
        <v>65.35199999999999</v>
      </c>
      <c r="L18" s="13">
        <f t="shared" si="4"/>
        <v>7.9356</v>
      </c>
      <c r="M18" s="13">
        <f t="shared" si="5"/>
        <v>78.08759999999998</v>
      </c>
      <c r="N18" s="13">
        <f t="shared" si="6"/>
        <v>9.370511999999998</v>
      </c>
      <c r="O18" s="13">
        <f t="shared" si="7"/>
        <v>87.45811199999997</v>
      </c>
      <c r="P18" s="1">
        <v>87.525</v>
      </c>
    </row>
    <row r="19" spans="1:16" ht="38.25">
      <c r="A19" s="8">
        <v>17</v>
      </c>
      <c r="B19" s="9" t="s">
        <v>15</v>
      </c>
      <c r="C19" s="8" t="s">
        <v>79</v>
      </c>
      <c r="D19" s="12">
        <f>410.82*0.5</f>
        <v>205.41</v>
      </c>
      <c r="E19" s="13">
        <v>0</v>
      </c>
      <c r="F19" s="14">
        <v>2</v>
      </c>
      <c r="G19" s="13">
        <v>2.4</v>
      </c>
      <c r="H19" s="13">
        <f t="shared" si="0"/>
        <v>985.968</v>
      </c>
      <c r="I19" s="13">
        <f t="shared" si="1"/>
        <v>0</v>
      </c>
      <c r="J19" s="13">
        <f t="shared" si="2"/>
        <v>0</v>
      </c>
      <c r="K19" s="13">
        <f t="shared" si="3"/>
        <v>690.1776</v>
      </c>
      <c r="L19" s="13">
        <f t="shared" si="4"/>
        <v>83.80727999999999</v>
      </c>
      <c r="M19" s="13">
        <f t="shared" si="5"/>
        <v>778.7848799999999</v>
      </c>
      <c r="N19" s="13">
        <f t="shared" si="6"/>
        <v>93.45418559999999</v>
      </c>
      <c r="O19" s="13">
        <f t="shared" si="7"/>
        <v>872.2390655999999</v>
      </c>
      <c r="P19" s="1">
        <v>924.345</v>
      </c>
    </row>
    <row r="20" spans="1:16" ht="12.75">
      <c r="A20" s="8">
        <v>18</v>
      </c>
      <c r="B20" s="9" t="s">
        <v>16</v>
      </c>
      <c r="C20" s="8" t="s">
        <v>79</v>
      </c>
      <c r="D20" s="12">
        <v>30.06</v>
      </c>
      <c r="E20" s="13">
        <v>0</v>
      </c>
      <c r="F20" s="14">
        <v>2</v>
      </c>
      <c r="G20" s="13">
        <v>2.4</v>
      </c>
      <c r="H20" s="13">
        <f t="shared" si="0"/>
        <v>144.28799999999998</v>
      </c>
      <c r="I20" s="13">
        <f t="shared" si="1"/>
        <v>0</v>
      </c>
      <c r="J20" s="13">
        <f t="shared" si="2"/>
        <v>0</v>
      </c>
      <c r="K20" s="13">
        <f t="shared" si="3"/>
        <v>101.00159999999998</v>
      </c>
      <c r="L20" s="13">
        <f t="shared" si="4"/>
        <v>12.264479999999999</v>
      </c>
      <c r="M20" s="13">
        <f t="shared" si="5"/>
        <v>118.06607999999997</v>
      </c>
      <c r="N20" s="13">
        <f t="shared" si="6"/>
        <v>14.167929599999995</v>
      </c>
      <c r="O20" s="13">
        <f t="shared" si="7"/>
        <v>132.23400959999998</v>
      </c>
      <c r="P20" s="1">
        <v>135.27</v>
      </c>
    </row>
    <row r="21" spans="1:16" ht="25.5">
      <c r="A21" s="8">
        <v>19</v>
      </c>
      <c r="B21" s="9" t="s">
        <v>19</v>
      </c>
      <c r="C21" s="8" t="s">
        <v>79</v>
      </c>
      <c r="D21" s="12">
        <v>406.92</v>
      </c>
      <c r="E21" s="13">
        <v>0</v>
      </c>
      <c r="F21" s="14">
        <v>2</v>
      </c>
      <c r="G21" s="13">
        <v>2.4</v>
      </c>
      <c r="H21" s="13">
        <f t="shared" si="0"/>
        <v>1953.216</v>
      </c>
      <c r="I21" s="13">
        <f t="shared" si="1"/>
        <v>0</v>
      </c>
      <c r="J21" s="13">
        <f t="shared" si="2"/>
        <v>0</v>
      </c>
      <c r="K21" s="13">
        <f t="shared" si="3"/>
        <v>1367.2512</v>
      </c>
      <c r="L21" s="13">
        <f t="shared" si="4"/>
        <v>166.02336000000003</v>
      </c>
      <c r="M21" s="13">
        <f t="shared" si="5"/>
        <v>1538.07456</v>
      </c>
      <c r="N21" s="13">
        <f t="shared" si="6"/>
        <v>184.5689472</v>
      </c>
      <c r="O21" s="13">
        <f t="shared" si="7"/>
        <v>1722.6435072</v>
      </c>
      <c r="P21" s="1">
        <v>1831.14</v>
      </c>
    </row>
    <row r="22" spans="1:16" ht="12.75">
      <c r="A22" s="8">
        <v>20</v>
      </c>
      <c r="B22" s="9" t="s">
        <v>20</v>
      </c>
      <c r="C22" s="8" t="s">
        <v>55</v>
      </c>
      <c r="D22" s="12">
        <v>88.2</v>
      </c>
      <c r="E22" s="13">
        <v>0</v>
      </c>
      <c r="F22" s="14">
        <v>2</v>
      </c>
      <c r="G22" s="13">
        <v>2.4</v>
      </c>
      <c r="H22" s="13">
        <f t="shared" si="0"/>
        <v>423.36</v>
      </c>
      <c r="I22" s="13">
        <f t="shared" si="1"/>
        <v>0</v>
      </c>
      <c r="J22" s="13">
        <f t="shared" si="2"/>
        <v>0</v>
      </c>
      <c r="K22" s="13">
        <f t="shared" si="3"/>
        <v>296.352</v>
      </c>
      <c r="L22" s="13">
        <f t="shared" si="4"/>
        <v>35.9856</v>
      </c>
      <c r="M22" s="13">
        <f t="shared" si="5"/>
        <v>337.13759999999996</v>
      </c>
      <c r="N22" s="13">
        <f t="shared" si="6"/>
        <v>40.456512</v>
      </c>
      <c r="O22" s="13">
        <f t="shared" si="7"/>
        <v>377.59411199999994</v>
      </c>
      <c r="P22" s="1">
        <v>396.9</v>
      </c>
    </row>
    <row r="23" spans="1:16" ht="12.75">
      <c r="A23" s="8">
        <v>21</v>
      </c>
      <c r="B23" s="9" t="s">
        <v>21</v>
      </c>
      <c r="C23" s="8" t="s">
        <v>79</v>
      </c>
      <c r="D23" s="12">
        <v>11.44</v>
      </c>
      <c r="E23" s="13">
        <v>0</v>
      </c>
      <c r="F23" s="14">
        <v>2</v>
      </c>
      <c r="G23" s="13">
        <v>2.4</v>
      </c>
      <c r="H23" s="13">
        <f t="shared" si="0"/>
        <v>54.912</v>
      </c>
      <c r="I23" s="13">
        <f t="shared" si="1"/>
        <v>0</v>
      </c>
      <c r="J23" s="13">
        <f t="shared" si="2"/>
        <v>0</v>
      </c>
      <c r="K23" s="13">
        <f t="shared" si="3"/>
        <v>38.438399999999994</v>
      </c>
      <c r="L23" s="13">
        <f t="shared" si="4"/>
        <v>4.66752</v>
      </c>
      <c r="M23" s="13">
        <f t="shared" si="5"/>
        <v>47.905919999999995</v>
      </c>
      <c r="N23" s="13">
        <f t="shared" si="6"/>
        <v>5.748710399999999</v>
      </c>
      <c r="O23" s="13">
        <f t="shared" si="7"/>
        <v>53.654630399999995</v>
      </c>
      <c r="P23" s="1">
        <v>400.4</v>
      </c>
    </row>
    <row r="24" spans="1:16" ht="25.5">
      <c r="A24" s="8">
        <v>22</v>
      </c>
      <c r="B24" s="9" t="s">
        <v>22</v>
      </c>
      <c r="C24" s="8" t="s">
        <v>24</v>
      </c>
      <c r="D24" s="12">
        <f>459.72*0.04</f>
        <v>18.3888</v>
      </c>
      <c r="E24" s="13">
        <v>0</v>
      </c>
      <c r="F24" s="14">
        <v>20</v>
      </c>
      <c r="G24" s="13">
        <v>2.4</v>
      </c>
      <c r="H24" s="13">
        <f t="shared" si="0"/>
        <v>882.6624</v>
      </c>
      <c r="I24" s="13">
        <f t="shared" si="1"/>
        <v>0</v>
      </c>
      <c r="J24" s="13">
        <f t="shared" si="2"/>
        <v>0</v>
      </c>
      <c r="K24" s="13">
        <f t="shared" si="3"/>
        <v>617.86368</v>
      </c>
      <c r="L24" s="13">
        <f t="shared" si="4"/>
        <v>75.02630400000001</v>
      </c>
      <c r="M24" s="13">
        <f t="shared" si="5"/>
        <v>740.889984</v>
      </c>
      <c r="N24" s="13">
        <f t="shared" si="6"/>
        <v>88.90679808</v>
      </c>
      <c r="O24" s="13">
        <f t="shared" si="7"/>
        <v>829.7967820800001</v>
      </c>
      <c r="P24" s="1">
        <v>845.8848</v>
      </c>
    </row>
    <row r="25" spans="1:16" ht="12.75">
      <c r="A25" s="8">
        <v>23</v>
      </c>
      <c r="B25" s="9" t="s">
        <v>23</v>
      </c>
      <c r="C25" s="8" t="s">
        <v>24</v>
      </c>
      <c r="D25" s="12">
        <f>459.72*0.2</f>
        <v>91.94400000000002</v>
      </c>
      <c r="E25" s="13">
        <v>0</v>
      </c>
      <c r="F25" s="14">
        <v>10</v>
      </c>
      <c r="G25" s="13">
        <v>2.4</v>
      </c>
      <c r="H25" s="13">
        <f t="shared" si="0"/>
        <v>2206.6560000000004</v>
      </c>
      <c r="I25" s="13">
        <f t="shared" si="1"/>
        <v>0</v>
      </c>
      <c r="J25" s="13">
        <f t="shared" si="2"/>
        <v>0</v>
      </c>
      <c r="K25" s="13">
        <f t="shared" si="3"/>
        <v>1544.6592000000003</v>
      </c>
      <c r="L25" s="13">
        <f t="shared" si="4"/>
        <v>187.56576000000007</v>
      </c>
      <c r="M25" s="13">
        <f t="shared" si="5"/>
        <v>1756.2249600000005</v>
      </c>
      <c r="N25" s="13">
        <f t="shared" si="6"/>
        <v>210.74699520000004</v>
      </c>
      <c r="O25" s="13">
        <f t="shared" si="7"/>
        <v>1966.9719552000006</v>
      </c>
      <c r="P25" s="1">
        <v>2022.7680000000005</v>
      </c>
    </row>
    <row r="26" spans="1:16" ht="12.75">
      <c r="A26" s="8">
        <v>24</v>
      </c>
      <c r="B26" s="9" t="s">
        <v>80</v>
      </c>
      <c r="C26" s="8" t="s">
        <v>24</v>
      </c>
      <c r="D26" s="12">
        <f>D25+D24+(D23+D22+D21+D20+D19+D18+D17)*0.1</f>
        <v>194.55180000000001</v>
      </c>
      <c r="E26" s="13">
        <v>0</v>
      </c>
      <c r="F26" s="14">
        <v>8</v>
      </c>
      <c r="G26" s="13">
        <v>2.4</v>
      </c>
      <c r="H26" s="13">
        <f t="shared" si="0"/>
        <v>3735.39456</v>
      </c>
      <c r="I26" s="13">
        <f t="shared" si="1"/>
        <v>0</v>
      </c>
      <c r="J26" s="13">
        <f t="shared" si="2"/>
        <v>0</v>
      </c>
      <c r="K26" s="13">
        <f t="shared" si="3"/>
        <v>2614.776192</v>
      </c>
      <c r="L26" s="13">
        <f t="shared" si="4"/>
        <v>317.5085376</v>
      </c>
      <c r="M26" s="13">
        <f t="shared" si="5"/>
        <v>2951.4847296</v>
      </c>
      <c r="N26" s="13">
        <f t="shared" si="6"/>
        <v>354.178167552</v>
      </c>
      <c r="O26" s="13">
        <f t="shared" si="7"/>
        <v>3305.662897152</v>
      </c>
      <c r="P26" s="1">
        <v>3307.3806000000004</v>
      </c>
    </row>
    <row r="27" spans="1:16" ht="25.5">
      <c r="A27" s="8">
        <v>25</v>
      </c>
      <c r="B27" s="9" t="s">
        <v>87</v>
      </c>
      <c r="C27" s="8" t="s">
        <v>78</v>
      </c>
      <c r="D27" s="12">
        <v>148</v>
      </c>
      <c r="E27" s="13">
        <v>0</v>
      </c>
      <c r="F27" s="14">
        <v>1</v>
      </c>
      <c r="G27" s="13">
        <v>4.8</v>
      </c>
      <c r="H27" s="13">
        <f t="shared" si="0"/>
        <v>710.4</v>
      </c>
      <c r="I27" s="13">
        <f t="shared" si="1"/>
        <v>0</v>
      </c>
      <c r="J27" s="13">
        <f t="shared" si="2"/>
        <v>0</v>
      </c>
      <c r="K27" s="13">
        <f t="shared" si="3"/>
        <v>497.28</v>
      </c>
      <c r="L27" s="13">
        <f t="shared" si="4"/>
        <v>60.38399999999999</v>
      </c>
      <c r="M27" s="13">
        <f t="shared" si="5"/>
        <v>562.4639999999999</v>
      </c>
      <c r="N27" s="13">
        <f t="shared" si="6"/>
        <v>67.49568</v>
      </c>
      <c r="O27" s="13">
        <f t="shared" si="7"/>
        <v>629.9596799999999</v>
      </c>
      <c r="P27" s="1">
        <v>666</v>
      </c>
    </row>
    <row r="28" spans="1:16" s="7" customFormat="1" ht="12.75">
      <c r="A28" s="15"/>
      <c r="B28" s="16" t="s">
        <v>85</v>
      </c>
      <c r="C28" s="15"/>
      <c r="D28" s="17"/>
      <c r="E28" s="18"/>
      <c r="F28" s="19"/>
      <c r="G28" s="18"/>
      <c r="H28" s="18"/>
      <c r="I28" s="18"/>
      <c r="J28" s="18"/>
      <c r="K28" s="18"/>
      <c r="L28" s="18"/>
      <c r="M28" s="13">
        <f t="shared" si="5"/>
        <v>0</v>
      </c>
      <c r="N28" s="18"/>
      <c r="O28" s="18"/>
      <c r="P28" s="7">
        <v>37868.557499999995</v>
      </c>
    </row>
    <row r="29" spans="1:16" ht="25.5">
      <c r="A29" s="8">
        <v>1</v>
      </c>
      <c r="B29" s="9" t="s">
        <v>26</v>
      </c>
      <c r="C29" s="8" t="s">
        <v>79</v>
      </c>
      <c r="D29" s="12">
        <f>D17+D18+D19+D20</f>
        <v>335.63</v>
      </c>
      <c r="E29" s="13">
        <v>3</v>
      </c>
      <c r="F29" s="14">
        <v>2</v>
      </c>
      <c r="G29" s="13">
        <v>4.8</v>
      </c>
      <c r="H29" s="13">
        <f aca="true" t="shared" si="8" ref="H29:H40">D29*F29*G29</f>
        <v>3222.048</v>
      </c>
      <c r="I29" s="13">
        <f aca="true" t="shared" si="9" ref="I29:I40">E29*D29*0.15</f>
        <v>151.0335</v>
      </c>
      <c r="J29" s="13">
        <f aca="true" t="shared" si="10" ref="J29:J40">E29*D29*0.12</f>
        <v>120.82679999999999</v>
      </c>
      <c r="K29" s="13">
        <f aca="true" t="shared" si="11" ref="K29:K40">H29*0.7</f>
        <v>2255.4336</v>
      </c>
      <c r="L29" s="13">
        <f aca="true" t="shared" si="12" ref="L29:L40">(E29*D29+H29+I29+J29+K29)*0.05</f>
        <v>337.81159499999995</v>
      </c>
      <c r="M29" s="13">
        <f t="shared" si="5"/>
        <v>3881.595495</v>
      </c>
      <c r="N29" s="13">
        <f aca="true" t="shared" si="13" ref="N29:N40">M29*0.12</f>
        <v>465.7914594</v>
      </c>
      <c r="O29" s="13">
        <f aca="true" t="shared" si="14" ref="O29:O40">M29+N29</f>
        <v>4347.3869544</v>
      </c>
      <c r="P29" s="1">
        <v>2013.78</v>
      </c>
    </row>
    <row r="30" spans="1:16" ht="12.75">
      <c r="A30" s="8">
        <v>2</v>
      </c>
      <c r="B30" s="9" t="s">
        <v>28</v>
      </c>
      <c r="C30" s="8" t="s">
        <v>79</v>
      </c>
      <c r="D30" s="12">
        <v>855</v>
      </c>
      <c r="E30" s="13">
        <v>1.5</v>
      </c>
      <c r="F30" s="14">
        <v>2</v>
      </c>
      <c r="G30" s="13">
        <v>4.8</v>
      </c>
      <c r="H30" s="13">
        <f t="shared" si="8"/>
        <v>8208</v>
      </c>
      <c r="I30" s="13">
        <f t="shared" si="9"/>
        <v>192.375</v>
      </c>
      <c r="J30" s="13">
        <f t="shared" si="10"/>
        <v>153.9</v>
      </c>
      <c r="K30" s="13">
        <f t="shared" si="11"/>
        <v>5745.599999999999</v>
      </c>
      <c r="L30" s="13">
        <f t="shared" si="12"/>
        <v>779.1187500000001</v>
      </c>
      <c r="M30" s="13">
        <f t="shared" si="5"/>
        <v>8163.09375</v>
      </c>
      <c r="N30" s="13">
        <f t="shared" si="13"/>
        <v>979.57125</v>
      </c>
      <c r="O30" s="13">
        <f t="shared" si="14"/>
        <v>9142.665</v>
      </c>
      <c r="P30" s="1">
        <v>5130</v>
      </c>
    </row>
    <row r="31" spans="1:16" ht="12.75">
      <c r="A31" s="8">
        <v>3</v>
      </c>
      <c r="B31" s="9" t="s">
        <v>27</v>
      </c>
      <c r="C31" s="8" t="s">
        <v>79</v>
      </c>
      <c r="D31" s="12">
        <v>855</v>
      </c>
      <c r="E31" s="13">
        <v>0</v>
      </c>
      <c r="F31" s="14">
        <v>1</v>
      </c>
      <c r="G31" s="13">
        <v>4.8</v>
      </c>
      <c r="H31" s="13">
        <f t="shared" si="8"/>
        <v>4104</v>
      </c>
      <c r="I31" s="13">
        <f t="shared" si="9"/>
        <v>0</v>
      </c>
      <c r="J31" s="13">
        <f t="shared" si="10"/>
        <v>0</v>
      </c>
      <c r="K31" s="13">
        <f t="shared" si="11"/>
        <v>2872.7999999999997</v>
      </c>
      <c r="L31" s="13">
        <f t="shared" si="12"/>
        <v>348.84</v>
      </c>
      <c r="M31" s="13">
        <f t="shared" si="5"/>
        <v>3226.44</v>
      </c>
      <c r="N31" s="13">
        <f t="shared" si="13"/>
        <v>387.1728</v>
      </c>
      <c r="O31" s="13">
        <f t="shared" si="14"/>
        <v>3613.6128</v>
      </c>
      <c r="P31" s="1">
        <v>2565</v>
      </c>
    </row>
    <row r="32" spans="1:16" ht="25.5">
      <c r="A32" s="8">
        <v>4</v>
      </c>
      <c r="B32" s="9" t="s">
        <v>25</v>
      </c>
      <c r="C32" s="8" t="s">
        <v>79</v>
      </c>
      <c r="D32" s="12">
        <f>531.17+17.36+10.54+10.19</f>
        <v>569.26</v>
      </c>
      <c r="E32" s="13">
        <v>4.5</v>
      </c>
      <c r="F32" s="14">
        <v>2</v>
      </c>
      <c r="G32" s="13">
        <v>4.8</v>
      </c>
      <c r="H32" s="13">
        <f t="shared" si="8"/>
        <v>5464.896</v>
      </c>
      <c r="I32" s="13">
        <f t="shared" si="9"/>
        <v>384.2505</v>
      </c>
      <c r="J32" s="13">
        <f t="shared" si="10"/>
        <v>307.4004</v>
      </c>
      <c r="K32" s="13">
        <f t="shared" si="11"/>
        <v>3825.4271999999996</v>
      </c>
      <c r="L32" s="13">
        <f t="shared" si="12"/>
        <v>627.1822050000001</v>
      </c>
      <c r="M32" s="13">
        <f t="shared" si="5"/>
        <v>7715.530304999999</v>
      </c>
      <c r="N32" s="13">
        <f t="shared" si="13"/>
        <v>925.8636365999998</v>
      </c>
      <c r="O32" s="13">
        <f t="shared" si="14"/>
        <v>8641.3939416</v>
      </c>
      <c r="P32" s="1">
        <v>4838.71</v>
      </c>
    </row>
    <row r="33" spans="1:16" ht="25.5">
      <c r="A33" s="8">
        <v>5</v>
      </c>
      <c r="B33" s="9" t="s">
        <v>56</v>
      </c>
      <c r="C33" s="8" t="s">
        <v>55</v>
      </c>
      <c r="D33" s="12">
        <v>498.5</v>
      </c>
      <c r="E33" s="13">
        <v>4.5</v>
      </c>
      <c r="F33" s="14">
        <v>2</v>
      </c>
      <c r="G33" s="13">
        <v>4.8</v>
      </c>
      <c r="H33" s="13">
        <f t="shared" si="8"/>
        <v>4785.599999999999</v>
      </c>
      <c r="I33" s="13">
        <f t="shared" si="9"/>
        <v>336.4875</v>
      </c>
      <c r="J33" s="13">
        <f t="shared" si="10"/>
        <v>269.19</v>
      </c>
      <c r="K33" s="13">
        <f t="shared" si="11"/>
        <v>3349.9199999999996</v>
      </c>
      <c r="L33" s="13">
        <f t="shared" si="12"/>
        <v>549.2223749999999</v>
      </c>
      <c r="M33" s="13">
        <f t="shared" si="5"/>
        <v>6757.6698750000005</v>
      </c>
      <c r="N33" s="13">
        <f t="shared" si="13"/>
        <v>810.920385</v>
      </c>
      <c r="O33" s="13">
        <f t="shared" si="14"/>
        <v>7568.590260000001</v>
      </c>
      <c r="P33" s="1">
        <v>3240.25</v>
      </c>
    </row>
    <row r="34" spans="1:16" ht="12.75">
      <c r="A34" s="8">
        <v>6</v>
      </c>
      <c r="B34" s="9" t="s">
        <v>29</v>
      </c>
      <c r="C34" s="8" t="s">
        <v>79</v>
      </c>
      <c r="D34" s="12">
        <f>D32+D33*0.15</f>
        <v>644.035</v>
      </c>
      <c r="E34" s="13">
        <v>1.2</v>
      </c>
      <c r="F34" s="14">
        <v>2</v>
      </c>
      <c r="G34" s="13">
        <v>4.8</v>
      </c>
      <c r="H34" s="13">
        <f t="shared" si="8"/>
        <v>6182.736</v>
      </c>
      <c r="I34" s="13">
        <f t="shared" si="9"/>
        <v>115.9263</v>
      </c>
      <c r="J34" s="13">
        <f t="shared" si="10"/>
        <v>92.74104</v>
      </c>
      <c r="K34" s="13">
        <f t="shared" si="11"/>
        <v>4327.9151999999995</v>
      </c>
      <c r="L34" s="13">
        <f t="shared" si="12"/>
        <v>574.608027</v>
      </c>
      <c r="M34" s="13">
        <f aca="true" t="shared" si="15" ref="M34:M78">D34*E34+F34*G34+I34+J34+K34+L34</f>
        <v>5893.632567</v>
      </c>
      <c r="N34" s="13">
        <f t="shared" si="13"/>
        <v>707.2359080399999</v>
      </c>
      <c r="O34" s="13">
        <f t="shared" si="14"/>
        <v>6600.86847504</v>
      </c>
      <c r="P34" s="1">
        <v>3220.1749999999997</v>
      </c>
    </row>
    <row r="35" spans="1:16" ht="12.75">
      <c r="A35" s="8">
        <v>7</v>
      </c>
      <c r="B35" s="9" t="s">
        <v>30</v>
      </c>
      <c r="C35" s="8" t="s">
        <v>79</v>
      </c>
      <c r="D35" s="12">
        <f>D34</f>
        <v>644.035</v>
      </c>
      <c r="E35" s="13">
        <v>0.6</v>
      </c>
      <c r="F35" s="14">
        <v>2</v>
      </c>
      <c r="G35" s="13">
        <v>4.8</v>
      </c>
      <c r="H35" s="13">
        <f t="shared" si="8"/>
        <v>6182.736</v>
      </c>
      <c r="I35" s="13">
        <f t="shared" si="9"/>
        <v>57.96315</v>
      </c>
      <c r="J35" s="13">
        <f t="shared" si="10"/>
        <v>46.37052</v>
      </c>
      <c r="K35" s="13">
        <f t="shared" si="11"/>
        <v>4327.9151999999995</v>
      </c>
      <c r="L35" s="13">
        <f t="shared" si="12"/>
        <v>550.0702934999999</v>
      </c>
      <c r="M35" s="13">
        <f t="shared" si="15"/>
        <v>5378.340163499999</v>
      </c>
      <c r="N35" s="13">
        <f t="shared" si="13"/>
        <v>645.4008196199999</v>
      </c>
      <c r="O35" s="13">
        <f t="shared" si="14"/>
        <v>6023.740983119999</v>
      </c>
      <c r="P35" s="1">
        <v>1932.105</v>
      </c>
    </row>
    <row r="36" spans="1:16" ht="12.75">
      <c r="A36" s="8">
        <v>8</v>
      </c>
      <c r="B36" s="9" t="s">
        <v>31</v>
      </c>
      <c r="C36" s="8" t="s">
        <v>55</v>
      </c>
      <c r="D36" s="12">
        <f>103.2+349.9</f>
        <v>453.09999999999997</v>
      </c>
      <c r="E36" s="13">
        <v>2.4</v>
      </c>
      <c r="F36" s="14">
        <v>2</v>
      </c>
      <c r="G36" s="13">
        <v>4.8</v>
      </c>
      <c r="H36" s="13">
        <f t="shared" si="8"/>
        <v>4349.759999999999</v>
      </c>
      <c r="I36" s="13">
        <f t="shared" si="9"/>
        <v>163.11599999999996</v>
      </c>
      <c r="J36" s="13">
        <f t="shared" si="10"/>
        <v>130.4928</v>
      </c>
      <c r="K36" s="13">
        <f t="shared" si="11"/>
        <v>3044.8319999999994</v>
      </c>
      <c r="L36" s="13">
        <f t="shared" si="12"/>
        <v>438.7820399999999</v>
      </c>
      <c r="M36" s="13">
        <f t="shared" si="15"/>
        <v>4874.262839999999</v>
      </c>
      <c r="N36" s="13">
        <f t="shared" si="13"/>
        <v>584.9115407999999</v>
      </c>
      <c r="O36" s="13">
        <f t="shared" si="14"/>
        <v>5459.174380799999</v>
      </c>
      <c r="P36" s="1">
        <v>2718.6</v>
      </c>
    </row>
    <row r="37" spans="1:16" ht="12.75">
      <c r="A37" s="8">
        <v>9</v>
      </c>
      <c r="B37" s="9" t="s">
        <v>32</v>
      </c>
      <c r="C37" s="8" t="s">
        <v>55</v>
      </c>
      <c r="D37" s="12">
        <v>175.55</v>
      </c>
      <c r="E37" s="13">
        <v>2.4</v>
      </c>
      <c r="F37" s="14">
        <v>2</v>
      </c>
      <c r="G37" s="13">
        <v>4.8</v>
      </c>
      <c r="H37" s="13">
        <f t="shared" si="8"/>
        <v>1685.28</v>
      </c>
      <c r="I37" s="13">
        <f t="shared" si="9"/>
        <v>63.19799999999999</v>
      </c>
      <c r="J37" s="13">
        <f t="shared" si="10"/>
        <v>50.5584</v>
      </c>
      <c r="K37" s="13">
        <f t="shared" si="11"/>
        <v>1179.696</v>
      </c>
      <c r="L37" s="13">
        <f t="shared" si="12"/>
        <v>170.00261999999998</v>
      </c>
      <c r="M37" s="13">
        <f t="shared" si="15"/>
        <v>1894.3750199999997</v>
      </c>
      <c r="N37" s="13">
        <f t="shared" si="13"/>
        <v>227.32500239999996</v>
      </c>
      <c r="O37" s="13">
        <f t="shared" si="14"/>
        <v>2121.7000224</v>
      </c>
      <c r="P37" s="1">
        <v>1053.3</v>
      </c>
    </row>
    <row r="38" spans="1:16" ht="12.75">
      <c r="A38" s="8">
        <v>10</v>
      </c>
      <c r="B38" s="9" t="s">
        <v>33</v>
      </c>
      <c r="C38" s="8" t="s">
        <v>55</v>
      </c>
      <c r="D38" s="12">
        <v>19.2</v>
      </c>
      <c r="E38" s="13">
        <v>2.4</v>
      </c>
      <c r="F38" s="14">
        <v>2</v>
      </c>
      <c r="G38" s="13">
        <v>4.8</v>
      </c>
      <c r="H38" s="13">
        <f t="shared" si="8"/>
        <v>184.32</v>
      </c>
      <c r="I38" s="13">
        <f t="shared" si="9"/>
        <v>6.912</v>
      </c>
      <c r="J38" s="13">
        <f t="shared" si="10"/>
        <v>5.529599999999999</v>
      </c>
      <c r="K38" s="13">
        <f t="shared" si="11"/>
        <v>129.024</v>
      </c>
      <c r="L38" s="13">
        <f t="shared" si="12"/>
        <v>18.59328</v>
      </c>
      <c r="M38" s="13">
        <f t="shared" si="15"/>
        <v>215.73888</v>
      </c>
      <c r="N38" s="13">
        <f t="shared" si="13"/>
        <v>25.8886656</v>
      </c>
      <c r="O38" s="13">
        <f t="shared" si="14"/>
        <v>241.6275456</v>
      </c>
      <c r="P38" s="1">
        <v>115.2</v>
      </c>
    </row>
    <row r="39" spans="1:16" ht="25.5">
      <c r="A39" s="8">
        <v>11</v>
      </c>
      <c r="B39" s="9" t="s">
        <v>34</v>
      </c>
      <c r="C39" s="8" t="s">
        <v>55</v>
      </c>
      <c r="D39" s="12">
        <v>498.5</v>
      </c>
      <c r="E39" s="13">
        <v>2.4</v>
      </c>
      <c r="F39" s="14">
        <v>2</v>
      </c>
      <c r="G39" s="13">
        <v>4.8</v>
      </c>
      <c r="H39" s="13">
        <f t="shared" si="8"/>
        <v>4785.599999999999</v>
      </c>
      <c r="I39" s="13">
        <f t="shared" si="9"/>
        <v>179.45999999999998</v>
      </c>
      <c r="J39" s="13">
        <f t="shared" si="10"/>
        <v>143.56799999999998</v>
      </c>
      <c r="K39" s="13">
        <f t="shared" si="11"/>
        <v>3349.9199999999996</v>
      </c>
      <c r="L39" s="13">
        <f t="shared" si="12"/>
        <v>482.74739999999997</v>
      </c>
      <c r="M39" s="13">
        <f t="shared" si="15"/>
        <v>5361.6954</v>
      </c>
      <c r="N39" s="13">
        <f t="shared" si="13"/>
        <v>643.4034479999999</v>
      </c>
      <c r="O39" s="13">
        <f t="shared" si="14"/>
        <v>6005.098848</v>
      </c>
      <c r="P39" s="1">
        <v>2991</v>
      </c>
    </row>
    <row r="40" spans="1:16" ht="38.25">
      <c r="A40" s="8">
        <v>12</v>
      </c>
      <c r="B40" s="9" t="s">
        <v>86</v>
      </c>
      <c r="C40" s="8" t="s">
        <v>79</v>
      </c>
      <c r="D40" s="12">
        <f>D32+D33*0.15</f>
        <v>644.035</v>
      </c>
      <c r="E40" s="13">
        <v>12</v>
      </c>
      <c r="F40" s="14">
        <v>2</v>
      </c>
      <c r="G40" s="13">
        <v>4.8</v>
      </c>
      <c r="H40" s="13">
        <f t="shared" si="8"/>
        <v>6182.736</v>
      </c>
      <c r="I40" s="13">
        <f t="shared" si="9"/>
        <v>1159.263</v>
      </c>
      <c r="J40" s="13">
        <f t="shared" si="10"/>
        <v>927.4104</v>
      </c>
      <c r="K40" s="13">
        <f t="shared" si="11"/>
        <v>4327.9151999999995</v>
      </c>
      <c r="L40" s="13">
        <f t="shared" si="12"/>
        <v>1016.2872299999999</v>
      </c>
      <c r="M40" s="13">
        <f t="shared" si="15"/>
        <v>15168.89583</v>
      </c>
      <c r="N40" s="13">
        <f t="shared" si="13"/>
        <v>1820.2674995999998</v>
      </c>
      <c r="O40" s="13">
        <f t="shared" si="14"/>
        <v>16989.1633296</v>
      </c>
      <c r="P40" s="1">
        <v>8050.4375</v>
      </c>
    </row>
    <row r="41" spans="1:16" s="7" customFormat="1" ht="12.75">
      <c r="A41" s="15"/>
      <c r="B41" s="16" t="s">
        <v>35</v>
      </c>
      <c r="C41" s="15"/>
      <c r="D41" s="17"/>
      <c r="E41" s="18"/>
      <c r="F41" s="19"/>
      <c r="G41" s="18"/>
      <c r="H41" s="18"/>
      <c r="I41" s="18"/>
      <c r="J41" s="18"/>
      <c r="K41" s="18"/>
      <c r="L41" s="18"/>
      <c r="M41" s="18"/>
      <c r="N41" s="18"/>
      <c r="O41" s="18"/>
      <c r="P41" s="7">
        <v>76998.03196000001</v>
      </c>
    </row>
    <row r="42" spans="1:16" ht="25.5">
      <c r="A42" s="8">
        <v>1</v>
      </c>
      <c r="B42" s="9" t="s">
        <v>36</v>
      </c>
      <c r="C42" s="8" t="s">
        <v>24</v>
      </c>
      <c r="D42" s="12">
        <f>978.29*0.14*0.14+444.48*0.14*0.14</f>
        <v>27.886292000000005</v>
      </c>
      <c r="E42" s="13">
        <v>280</v>
      </c>
      <c r="F42" s="14">
        <v>1</v>
      </c>
      <c r="G42" s="13">
        <v>4.8</v>
      </c>
      <c r="H42" s="13">
        <f aca="true" t="shared" si="16" ref="H42:H62">D42*F42*G42</f>
        <v>133.8542016</v>
      </c>
      <c r="I42" s="13">
        <f aca="true" t="shared" si="17" ref="I42:I62">E42*D42*0.15</f>
        <v>1171.2242640000002</v>
      </c>
      <c r="J42" s="13">
        <f aca="true" t="shared" si="18" ref="J42:J62">E42*D42*0.12</f>
        <v>936.9794112000001</v>
      </c>
      <c r="K42" s="13">
        <f aca="true" t="shared" si="19" ref="K42:K62">H42*0.7</f>
        <v>93.69794112</v>
      </c>
      <c r="L42" s="13">
        <f aca="true" t="shared" si="20" ref="L42:L62">(E42*D42+H42+I42+J42+K42)*0.05</f>
        <v>507.19587889600007</v>
      </c>
      <c r="M42" s="13">
        <f t="shared" si="15"/>
        <v>10522.059255216001</v>
      </c>
      <c r="N42" s="13">
        <f aca="true" t="shared" si="21" ref="N42:N62">M42*0.12</f>
        <v>1262.64711062592</v>
      </c>
      <c r="O42" s="13">
        <f aca="true" t="shared" si="22" ref="O42:O62">M42+N42</f>
        <v>11784.706365841921</v>
      </c>
      <c r="P42" s="1">
        <v>10596.790960000002</v>
      </c>
    </row>
    <row r="43" spans="1:16" ht="25.5">
      <c r="A43" s="8">
        <v>2</v>
      </c>
      <c r="B43" s="9" t="s">
        <v>37</v>
      </c>
      <c r="C43" s="8" t="s">
        <v>24</v>
      </c>
      <c r="D43" s="12">
        <f>853*0.15*0.05</f>
        <v>6.3975</v>
      </c>
      <c r="E43" s="13">
        <v>280</v>
      </c>
      <c r="F43" s="14">
        <v>1</v>
      </c>
      <c r="G43" s="13">
        <v>4.8</v>
      </c>
      <c r="H43" s="13">
        <f t="shared" si="16"/>
        <v>30.708</v>
      </c>
      <c r="I43" s="13">
        <f t="shared" si="17"/>
        <v>268.695</v>
      </c>
      <c r="J43" s="13">
        <f t="shared" si="18"/>
        <v>214.956</v>
      </c>
      <c r="K43" s="13">
        <f t="shared" si="19"/>
        <v>21.495599999999996</v>
      </c>
      <c r="L43" s="13">
        <f t="shared" si="20"/>
        <v>116.35773000000002</v>
      </c>
      <c r="M43" s="13">
        <f t="shared" si="15"/>
        <v>2417.6043300000006</v>
      </c>
      <c r="N43" s="13">
        <f t="shared" si="21"/>
        <v>290.11251960000004</v>
      </c>
      <c r="O43" s="13">
        <f t="shared" si="22"/>
        <v>2707.7168496000004</v>
      </c>
      <c r="P43" s="1">
        <v>2431.05</v>
      </c>
    </row>
    <row r="44" spans="1:16" ht="25.5">
      <c r="A44" s="8">
        <v>3</v>
      </c>
      <c r="B44" s="9" t="s">
        <v>38</v>
      </c>
      <c r="C44" s="8" t="s">
        <v>24</v>
      </c>
      <c r="D44" s="12">
        <f>1476*0.06*0.08*4</f>
        <v>28.3392</v>
      </c>
      <c r="E44" s="13">
        <v>280</v>
      </c>
      <c r="F44" s="14">
        <v>1</v>
      </c>
      <c r="G44" s="13">
        <v>4.8</v>
      </c>
      <c r="H44" s="13">
        <f t="shared" si="16"/>
        <v>136.02816</v>
      </c>
      <c r="I44" s="13">
        <f t="shared" si="17"/>
        <v>1190.2464</v>
      </c>
      <c r="J44" s="13">
        <f t="shared" si="18"/>
        <v>952.19712</v>
      </c>
      <c r="K44" s="13">
        <f t="shared" si="19"/>
        <v>95.219712</v>
      </c>
      <c r="L44" s="13">
        <f t="shared" si="20"/>
        <v>515.4333696000001</v>
      </c>
      <c r="M44" s="13">
        <f t="shared" si="15"/>
        <v>10692.872601600002</v>
      </c>
      <c r="N44" s="13">
        <f t="shared" si="21"/>
        <v>1283.1447121920003</v>
      </c>
      <c r="O44" s="13">
        <f t="shared" si="22"/>
        <v>11976.017313792003</v>
      </c>
      <c r="P44" s="1">
        <v>10768.896</v>
      </c>
    </row>
    <row r="45" spans="1:16" ht="12.75">
      <c r="A45" s="8">
        <v>4</v>
      </c>
      <c r="B45" s="9" t="s">
        <v>39</v>
      </c>
      <c r="C45" s="8" t="s">
        <v>79</v>
      </c>
      <c r="D45" s="12">
        <v>603.33</v>
      </c>
      <c r="E45" s="13">
        <v>0.7</v>
      </c>
      <c r="F45" s="14">
        <v>0.5</v>
      </c>
      <c r="G45" s="13">
        <v>4.8</v>
      </c>
      <c r="H45" s="13">
        <f t="shared" si="16"/>
        <v>1447.992</v>
      </c>
      <c r="I45" s="13">
        <f t="shared" si="17"/>
        <v>63.34965</v>
      </c>
      <c r="J45" s="13">
        <f t="shared" si="18"/>
        <v>50.67972</v>
      </c>
      <c r="K45" s="13">
        <f t="shared" si="19"/>
        <v>1013.5944</v>
      </c>
      <c r="L45" s="13">
        <f t="shared" si="20"/>
        <v>149.89733850000002</v>
      </c>
      <c r="M45" s="13">
        <f t="shared" si="15"/>
        <v>1702.2521084999998</v>
      </c>
      <c r="N45" s="13">
        <f t="shared" si="21"/>
        <v>204.27025301999998</v>
      </c>
      <c r="O45" s="13">
        <f t="shared" si="22"/>
        <v>1906.5223615199998</v>
      </c>
      <c r="P45" s="1">
        <v>4223.31</v>
      </c>
    </row>
    <row r="46" spans="1:16" ht="25.5">
      <c r="A46" s="8">
        <v>5</v>
      </c>
      <c r="B46" s="9" t="s">
        <v>40</v>
      </c>
      <c r="C46" s="8" t="s">
        <v>55</v>
      </c>
      <c r="D46" s="12">
        <v>3825</v>
      </c>
      <c r="E46" s="13">
        <v>0.15</v>
      </c>
      <c r="F46" s="14">
        <v>0.5</v>
      </c>
      <c r="G46" s="13">
        <v>4.8</v>
      </c>
      <c r="H46" s="13">
        <f t="shared" si="16"/>
        <v>9180</v>
      </c>
      <c r="I46" s="13">
        <f t="shared" si="17"/>
        <v>86.0625</v>
      </c>
      <c r="J46" s="13">
        <f t="shared" si="18"/>
        <v>68.85</v>
      </c>
      <c r="K46" s="13">
        <f t="shared" si="19"/>
        <v>6426</v>
      </c>
      <c r="L46" s="13">
        <f t="shared" si="20"/>
        <v>816.7331250000001</v>
      </c>
      <c r="M46" s="13">
        <f t="shared" si="15"/>
        <v>7973.795625</v>
      </c>
      <c r="N46" s="13">
        <f t="shared" si="21"/>
        <v>956.855475</v>
      </c>
      <c r="O46" s="13">
        <f t="shared" si="22"/>
        <v>8930.6511</v>
      </c>
      <c r="P46" s="1">
        <v>9562.5</v>
      </c>
    </row>
    <row r="47" spans="1:16" ht="12.75">
      <c r="A47" s="8">
        <v>6</v>
      </c>
      <c r="B47" s="9" t="s">
        <v>41</v>
      </c>
      <c r="C47" s="8" t="s">
        <v>55</v>
      </c>
      <c r="D47" s="12">
        <v>90.65</v>
      </c>
      <c r="E47" s="13">
        <v>6.9</v>
      </c>
      <c r="F47" s="14">
        <v>1</v>
      </c>
      <c r="G47" s="13">
        <v>4.8</v>
      </c>
      <c r="H47" s="13">
        <f t="shared" si="16"/>
        <v>435.12</v>
      </c>
      <c r="I47" s="13">
        <f t="shared" si="17"/>
        <v>93.82275000000001</v>
      </c>
      <c r="J47" s="13">
        <f t="shared" si="18"/>
        <v>75.05820000000001</v>
      </c>
      <c r="K47" s="13">
        <f t="shared" si="19"/>
        <v>304.584</v>
      </c>
      <c r="L47" s="13">
        <f t="shared" si="20"/>
        <v>76.70349750000001</v>
      </c>
      <c r="M47" s="13">
        <f t="shared" si="15"/>
        <v>1180.4534475</v>
      </c>
      <c r="N47" s="13">
        <f t="shared" si="21"/>
        <v>141.6544137</v>
      </c>
      <c r="O47" s="13">
        <f t="shared" si="22"/>
        <v>1322.1078612000001</v>
      </c>
      <c r="P47" s="1">
        <v>1903.65</v>
      </c>
    </row>
    <row r="48" spans="1:16" ht="25.5">
      <c r="A48" s="8">
        <v>7</v>
      </c>
      <c r="B48" s="9" t="s">
        <v>42</v>
      </c>
      <c r="C48" s="8" t="s">
        <v>79</v>
      </c>
      <c r="D48" s="12">
        <v>72.5</v>
      </c>
      <c r="E48" s="13">
        <v>21</v>
      </c>
      <c r="F48" s="14">
        <v>1</v>
      </c>
      <c r="G48" s="13">
        <v>4.8</v>
      </c>
      <c r="H48" s="13">
        <f t="shared" si="16"/>
        <v>348</v>
      </c>
      <c r="I48" s="13">
        <f t="shared" si="17"/>
        <v>228.375</v>
      </c>
      <c r="J48" s="13">
        <f t="shared" si="18"/>
        <v>182.7</v>
      </c>
      <c r="K48" s="13">
        <f t="shared" si="19"/>
        <v>243.6</v>
      </c>
      <c r="L48" s="13">
        <f t="shared" si="20"/>
        <v>126.25874999999999</v>
      </c>
      <c r="M48" s="13">
        <f t="shared" si="15"/>
        <v>2308.23375</v>
      </c>
      <c r="N48" s="13">
        <f t="shared" si="21"/>
        <v>276.98805</v>
      </c>
      <c r="O48" s="13">
        <f t="shared" si="22"/>
        <v>2585.2218</v>
      </c>
      <c r="P48" s="1">
        <v>1740</v>
      </c>
    </row>
    <row r="49" spans="1:16" ht="25.5">
      <c r="A49" s="8">
        <v>8</v>
      </c>
      <c r="B49" s="9" t="s">
        <v>43</v>
      </c>
      <c r="C49" s="8" t="s">
        <v>79</v>
      </c>
      <c r="D49" s="12">
        <v>603.33</v>
      </c>
      <c r="E49" s="13">
        <v>2.82</v>
      </c>
      <c r="F49" s="14">
        <v>0.25</v>
      </c>
      <c r="G49" s="13">
        <v>4.8</v>
      </c>
      <c r="H49" s="13">
        <f t="shared" si="16"/>
        <v>723.996</v>
      </c>
      <c r="I49" s="13">
        <f t="shared" si="17"/>
        <v>255.20859</v>
      </c>
      <c r="J49" s="13">
        <f t="shared" si="18"/>
        <v>204.16687199999998</v>
      </c>
      <c r="K49" s="13">
        <f t="shared" si="19"/>
        <v>506.7972</v>
      </c>
      <c r="L49" s="13">
        <f t="shared" si="20"/>
        <v>169.5779631</v>
      </c>
      <c r="M49" s="13">
        <f t="shared" si="15"/>
        <v>2838.3412251</v>
      </c>
      <c r="N49" s="13">
        <f t="shared" si="21"/>
        <v>340.600947012</v>
      </c>
      <c r="O49" s="13">
        <f t="shared" si="22"/>
        <v>3178.9421721119998</v>
      </c>
      <c r="P49" s="1">
        <v>3318.315</v>
      </c>
    </row>
    <row r="50" spans="1:16" ht="12.75">
      <c r="A50" s="8">
        <v>9</v>
      </c>
      <c r="B50" s="9" t="s">
        <v>44</v>
      </c>
      <c r="C50" s="8" t="s">
        <v>55</v>
      </c>
      <c r="D50" s="12">
        <v>65.95</v>
      </c>
      <c r="E50" s="13">
        <v>13.8</v>
      </c>
      <c r="F50" s="14">
        <v>1</v>
      </c>
      <c r="G50" s="13">
        <v>4.8</v>
      </c>
      <c r="H50" s="13">
        <f t="shared" si="16"/>
        <v>316.56</v>
      </c>
      <c r="I50" s="13">
        <f t="shared" si="17"/>
        <v>136.5165</v>
      </c>
      <c r="J50" s="13">
        <f t="shared" si="18"/>
        <v>109.21320000000001</v>
      </c>
      <c r="K50" s="13">
        <f t="shared" si="19"/>
        <v>221.59199999999998</v>
      </c>
      <c r="L50" s="13">
        <f t="shared" si="20"/>
        <v>84.69958500000001</v>
      </c>
      <c r="M50" s="13">
        <f t="shared" si="15"/>
        <v>1466.931285</v>
      </c>
      <c r="N50" s="13">
        <f t="shared" si="21"/>
        <v>176.03175419999997</v>
      </c>
      <c r="O50" s="13">
        <f t="shared" si="22"/>
        <v>1642.9630392</v>
      </c>
      <c r="P50" s="1">
        <v>1187.1</v>
      </c>
    </row>
    <row r="51" spans="1:16" ht="12.75">
      <c r="A51" s="8">
        <v>10</v>
      </c>
      <c r="B51" s="9" t="s">
        <v>45</v>
      </c>
      <c r="C51" s="8" t="s">
        <v>55</v>
      </c>
      <c r="D51" s="12">
        <v>90.65</v>
      </c>
      <c r="E51" s="13">
        <v>19</v>
      </c>
      <c r="F51" s="14">
        <v>1</v>
      </c>
      <c r="G51" s="13">
        <v>4.8</v>
      </c>
      <c r="H51" s="13">
        <f t="shared" si="16"/>
        <v>435.12</v>
      </c>
      <c r="I51" s="13">
        <f t="shared" si="17"/>
        <v>258.3525</v>
      </c>
      <c r="J51" s="13">
        <f t="shared" si="18"/>
        <v>206.68200000000002</v>
      </c>
      <c r="K51" s="13">
        <f t="shared" si="19"/>
        <v>304.584</v>
      </c>
      <c r="L51" s="13">
        <f t="shared" si="20"/>
        <v>146.354425</v>
      </c>
      <c r="M51" s="13">
        <f t="shared" si="15"/>
        <v>2643.122925</v>
      </c>
      <c r="N51" s="13">
        <f t="shared" si="21"/>
        <v>317.174751</v>
      </c>
      <c r="O51" s="13">
        <f t="shared" si="22"/>
        <v>2960.297676</v>
      </c>
      <c r="P51" s="1">
        <v>1631.7</v>
      </c>
    </row>
    <row r="52" spans="1:16" ht="12.75">
      <c r="A52" s="8">
        <v>11</v>
      </c>
      <c r="B52" s="9" t="s">
        <v>46</v>
      </c>
      <c r="C52" s="8" t="s">
        <v>55</v>
      </c>
      <c r="D52" s="12">
        <v>11.5</v>
      </c>
      <c r="E52" s="13">
        <v>19</v>
      </c>
      <c r="F52" s="14">
        <v>1</v>
      </c>
      <c r="G52" s="13">
        <v>4.8</v>
      </c>
      <c r="H52" s="13">
        <f t="shared" si="16"/>
        <v>55.199999999999996</v>
      </c>
      <c r="I52" s="13">
        <f t="shared" si="17"/>
        <v>32.775</v>
      </c>
      <c r="J52" s="13">
        <f t="shared" si="18"/>
        <v>26.22</v>
      </c>
      <c r="K52" s="13">
        <f t="shared" si="19"/>
        <v>38.63999999999999</v>
      </c>
      <c r="L52" s="13">
        <f t="shared" si="20"/>
        <v>18.566749999999995</v>
      </c>
      <c r="M52" s="13">
        <f t="shared" si="15"/>
        <v>339.50174999999996</v>
      </c>
      <c r="N52" s="13">
        <f t="shared" si="21"/>
        <v>40.74020999999999</v>
      </c>
      <c r="O52" s="13">
        <f t="shared" si="22"/>
        <v>380.24195999999995</v>
      </c>
      <c r="P52" s="1">
        <v>207</v>
      </c>
    </row>
    <row r="53" spans="1:16" ht="12.75">
      <c r="A53" s="8">
        <v>12</v>
      </c>
      <c r="B53" s="9" t="s">
        <v>47</v>
      </c>
      <c r="C53" s="8" t="s">
        <v>55</v>
      </c>
      <c r="D53" s="12">
        <v>12</v>
      </c>
      <c r="E53" s="13">
        <v>19</v>
      </c>
      <c r="F53" s="14">
        <v>1</v>
      </c>
      <c r="G53" s="13">
        <v>4.8</v>
      </c>
      <c r="H53" s="13">
        <f t="shared" si="16"/>
        <v>57.599999999999994</v>
      </c>
      <c r="I53" s="13">
        <f t="shared" si="17"/>
        <v>34.199999999999996</v>
      </c>
      <c r="J53" s="13">
        <f t="shared" si="18"/>
        <v>27.36</v>
      </c>
      <c r="K53" s="13">
        <f t="shared" si="19"/>
        <v>40.31999999999999</v>
      </c>
      <c r="L53" s="13">
        <f t="shared" si="20"/>
        <v>19.374000000000002</v>
      </c>
      <c r="M53" s="13">
        <f t="shared" si="15"/>
        <v>354.05400000000003</v>
      </c>
      <c r="N53" s="13">
        <f t="shared" si="21"/>
        <v>42.48648</v>
      </c>
      <c r="O53" s="13">
        <f t="shared" si="22"/>
        <v>396.54048</v>
      </c>
      <c r="P53" s="1">
        <v>216</v>
      </c>
    </row>
    <row r="54" spans="1:16" ht="12.75">
      <c r="A54" s="8">
        <v>13</v>
      </c>
      <c r="B54" s="9" t="s">
        <v>48</v>
      </c>
      <c r="C54" s="8" t="s">
        <v>79</v>
      </c>
      <c r="D54" s="12">
        <v>603.33</v>
      </c>
      <c r="E54" s="13">
        <v>18.8</v>
      </c>
      <c r="F54" s="14">
        <v>1</v>
      </c>
      <c r="G54" s="13">
        <v>4.8</v>
      </c>
      <c r="H54" s="13">
        <f t="shared" si="16"/>
        <v>2895.984</v>
      </c>
      <c r="I54" s="13">
        <f t="shared" si="17"/>
        <v>1701.3906000000002</v>
      </c>
      <c r="J54" s="13">
        <f t="shared" si="18"/>
        <v>1361.11248</v>
      </c>
      <c r="K54" s="13">
        <f t="shared" si="19"/>
        <v>2027.1888</v>
      </c>
      <c r="L54" s="13">
        <f t="shared" si="20"/>
        <v>966.4139940000001</v>
      </c>
      <c r="M54" s="13">
        <f t="shared" si="15"/>
        <v>17403.509874</v>
      </c>
      <c r="N54" s="13">
        <f t="shared" si="21"/>
        <v>2088.42118488</v>
      </c>
      <c r="O54" s="13">
        <f t="shared" si="22"/>
        <v>19491.93105888</v>
      </c>
      <c r="P54" s="1">
        <v>14479.92</v>
      </c>
    </row>
    <row r="55" spans="1:16" ht="25.5">
      <c r="A55" s="8">
        <v>14</v>
      </c>
      <c r="B55" s="9" t="s">
        <v>49</v>
      </c>
      <c r="C55" s="8" t="s">
        <v>78</v>
      </c>
      <c r="D55" s="12">
        <v>40</v>
      </c>
      <c r="E55" s="13">
        <v>7.32</v>
      </c>
      <c r="F55" s="14">
        <v>0.5</v>
      </c>
      <c r="G55" s="13">
        <v>4.8</v>
      </c>
      <c r="H55" s="13">
        <f t="shared" si="16"/>
        <v>96</v>
      </c>
      <c r="I55" s="13">
        <f t="shared" si="17"/>
        <v>43.92</v>
      </c>
      <c r="J55" s="13">
        <f t="shared" si="18"/>
        <v>35.136</v>
      </c>
      <c r="K55" s="13">
        <f t="shared" si="19"/>
        <v>67.19999999999999</v>
      </c>
      <c r="L55" s="13">
        <f t="shared" si="20"/>
        <v>26.752800000000004</v>
      </c>
      <c r="M55" s="13">
        <f t="shared" si="15"/>
        <v>468.2088</v>
      </c>
      <c r="N55" s="13">
        <f t="shared" si="21"/>
        <v>56.185055999999996</v>
      </c>
      <c r="O55" s="13">
        <f t="shared" si="22"/>
        <v>524.393856</v>
      </c>
      <c r="P55" s="1">
        <v>500</v>
      </c>
    </row>
    <row r="56" spans="1:16" ht="25.5">
      <c r="A56" s="8">
        <v>15</v>
      </c>
      <c r="B56" s="9" t="s">
        <v>50</v>
      </c>
      <c r="C56" s="8" t="s">
        <v>55</v>
      </c>
      <c r="D56" s="12">
        <v>65.95</v>
      </c>
      <c r="E56" s="13">
        <v>14.4</v>
      </c>
      <c r="F56" s="14">
        <v>0.5</v>
      </c>
      <c r="G56" s="13">
        <v>4.8</v>
      </c>
      <c r="H56" s="13">
        <f t="shared" si="16"/>
        <v>158.28</v>
      </c>
      <c r="I56" s="13">
        <f t="shared" si="17"/>
        <v>142.452</v>
      </c>
      <c r="J56" s="13">
        <f t="shared" si="18"/>
        <v>113.9616</v>
      </c>
      <c r="K56" s="13">
        <f t="shared" si="19"/>
        <v>110.79599999999999</v>
      </c>
      <c r="L56" s="13">
        <f t="shared" si="20"/>
        <v>73.75848</v>
      </c>
      <c r="M56" s="13">
        <f t="shared" si="15"/>
        <v>1393.0480800000003</v>
      </c>
      <c r="N56" s="13">
        <f t="shared" si="21"/>
        <v>167.16576960000003</v>
      </c>
      <c r="O56" s="13">
        <f t="shared" si="22"/>
        <v>1560.2138496000002</v>
      </c>
      <c r="P56" s="1">
        <v>1582.8</v>
      </c>
    </row>
    <row r="57" spans="1:16" ht="25.5">
      <c r="A57" s="8">
        <v>16</v>
      </c>
      <c r="B57" s="9" t="s">
        <v>51</v>
      </c>
      <c r="C57" s="8" t="s">
        <v>78</v>
      </c>
      <c r="D57" s="12">
        <v>5</v>
      </c>
      <c r="E57" s="13">
        <v>3.6</v>
      </c>
      <c r="F57" s="14">
        <v>0.5</v>
      </c>
      <c r="G57" s="13">
        <v>4.8</v>
      </c>
      <c r="H57" s="13">
        <f t="shared" si="16"/>
        <v>12</v>
      </c>
      <c r="I57" s="13">
        <f t="shared" si="17"/>
        <v>2.6999999999999997</v>
      </c>
      <c r="J57" s="13">
        <f t="shared" si="18"/>
        <v>2.16</v>
      </c>
      <c r="K57" s="13">
        <f t="shared" si="19"/>
        <v>8.399999999999999</v>
      </c>
      <c r="L57" s="13">
        <f t="shared" si="20"/>
        <v>2.163</v>
      </c>
      <c r="M57" s="13">
        <f t="shared" si="15"/>
        <v>35.82299999999999</v>
      </c>
      <c r="N57" s="13">
        <f t="shared" si="21"/>
        <v>4.298759999999999</v>
      </c>
      <c r="O57" s="13">
        <f t="shared" si="22"/>
        <v>40.121759999999995</v>
      </c>
      <c r="P57" s="1">
        <v>40</v>
      </c>
    </row>
    <row r="58" spans="1:16" ht="25.5">
      <c r="A58" s="8">
        <v>17</v>
      </c>
      <c r="B58" s="9" t="s">
        <v>52</v>
      </c>
      <c r="C58" s="8" t="s">
        <v>55</v>
      </c>
      <c r="D58" s="12">
        <v>90.65</v>
      </c>
      <c r="E58" s="13">
        <v>23.6</v>
      </c>
      <c r="F58" s="14">
        <v>1</v>
      </c>
      <c r="G58" s="13">
        <v>4.8</v>
      </c>
      <c r="H58" s="13">
        <f t="shared" si="16"/>
        <v>435.12</v>
      </c>
      <c r="I58" s="13">
        <f t="shared" si="17"/>
        <v>320.901</v>
      </c>
      <c r="J58" s="13">
        <f t="shared" si="18"/>
        <v>256.7208</v>
      </c>
      <c r="K58" s="13">
        <f t="shared" si="19"/>
        <v>304.584</v>
      </c>
      <c r="L58" s="13">
        <f t="shared" si="20"/>
        <v>172.83329</v>
      </c>
      <c r="M58" s="13">
        <f t="shared" si="15"/>
        <v>3199.17909</v>
      </c>
      <c r="N58" s="13">
        <f t="shared" si="21"/>
        <v>383.9014908</v>
      </c>
      <c r="O58" s="13">
        <f t="shared" si="22"/>
        <v>3583.0805808</v>
      </c>
      <c r="P58" s="1">
        <v>2175.6</v>
      </c>
    </row>
    <row r="59" spans="1:16" ht="25.5">
      <c r="A59" s="8">
        <v>18</v>
      </c>
      <c r="B59" s="9" t="s">
        <v>53</v>
      </c>
      <c r="C59" s="8" t="s">
        <v>78</v>
      </c>
      <c r="D59" s="12">
        <v>11</v>
      </c>
      <c r="E59" s="13">
        <v>45</v>
      </c>
      <c r="F59" s="14">
        <v>1</v>
      </c>
      <c r="G59" s="13">
        <v>4.8</v>
      </c>
      <c r="H59" s="13">
        <f t="shared" si="16"/>
        <v>52.8</v>
      </c>
      <c r="I59" s="13">
        <f t="shared" si="17"/>
        <v>74.25</v>
      </c>
      <c r="J59" s="13">
        <f t="shared" si="18"/>
        <v>59.4</v>
      </c>
      <c r="K59" s="13">
        <f t="shared" si="19"/>
        <v>36.959999999999994</v>
      </c>
      <c r="L59" s="13">
        <f t="shared" si="20"/>
        <v>35.9205</v>
      </c>
      <c r="M59" s="13">
        <f t="shared" si="15"/>
        <v>706.3304999999999</v>
      </c>
      <c r="N59" s="13">
        <f t="shared" si="21"/>
        <v>84.75965999999998</v>
      </c>
      <c r="O59" s="13">
        <f t="shared" si="22"/>
        <v>791.0901599999999</v>
      </c>
      <c r="P59" s="1">
        <v>495</v>
      </c>
    </row>
    <row r="60" spans="1:16" ht="25.5">
      <c r="A60" s="8">
        <v>19</v>
      </c>
      <c r="B60" s="9" t="s">
        <v>54</v>
      </c>
      <c r="C60" s="8" t="s">
        <v>55</v>
      </c>
      <c r="D60" s="12">
        <f>11*7.85</f>
        <v>86.35</v>
      </c>
      <c r="E60" s="13">
        <v>23.6</v>
      </c>
      <c r="F60" s="14">
        <v>2</v>
      </c>
      <c r="G60" s="13">
        <v>4.8</v>
      </c>
      <c r="H60" s="13">
        <f t="shared" si="16"/>
        <v>828.9599999999999</v>
      </c>
      <c r="I60" s="13">
        <f t="shared" si="17"/>
        <v>305.679</v>
      </c>
      <c r="J60" s="13">
        <f t="shared" si="18"/>
        <v>244.54319999999998</v>
      </c>
      <c r="K60" s="13">
        <f t="shared" si="19"/>
        <v>580.2719999999999</v>
      </c>
      <c r="L60" s="13">
        <f t="shared" si="20"/>
        <v>199.86571</v>
      </c>
      <c r="M60" s="13">
        <f t="shared" si="15"/>
        <v>3377.8199099999997</v>
      </c>
      <c r="N60" s="13">
        <f t="shared" si="21"/>
        <v>405.33838919999994</v>
      </c>
      <c r="O60" s="13">
        <f t="shared" si="22"/>
        <v>3783.1582991999994</v>
      </c>
      <c r="P60" s="1">
        <v>2072.4</v>
      </c>
    </row>
    <row r="61" spans="1:16" ht="25.5">
      <c r="A61" s="8">
        <v>20</v>
      </c>
      <c r="B61" s="9" t="s">
        <v>81</v>
      </c>
      <c r="C61" s="8" t="s">
        <v>79</v>
      </c>
      <c r="D61" s="12">
        <v>460</v>
      </c>
      <c r="E61" s="13">
        <v>8.5</v>
      </c>
      <c r="F61" s="14">
        <v>0.5</v>
      </c>
      <c r="G61" s="13">
        <v>4.8</v>
      </c>
      <c r="H61" s="13">
        <f t="shared" si="16"/>
        <v>1104</v>
      </c>
      <c r="I61" s="13">
        <f t="shared" si="17"/>
        <v>586.5</v>
      </c>
      <c r="J61" s="13">
        <f t="shared" si="18"/>
        <v>469.2</v>
      </c>
      <c r="K61" s="13">
        <f t="shared" si="19"/>
        <v>772.8</v>
      </c>
      <c r="L61" s="13">
        <f t="shared" si="20"/>
        <v>342.125</v>
      </c>
      <c r="M61" s="13">
        <f t="shared" si="15"/>
        <v>6083.025</v>
      </c>
      <c r="N61" s="13">
        <f t="shared" si="21"/>
        <v>729.963</v>
      </c>
      <c r="O61" s="13">
        <f t="shared" si="22"/>
        <v>6812.987999999999</v>
      </c>
      <c r="P61" s="1">
        <v>4830</v>
      </c>
    </row>
    <row r="62" spans="1:16" ht="25.5">
      <c r="A62" s="8">
        <v>21</v>
      </c>
      <c r="B62" s="9" t="s">
        <v>82</v>
      </c>
      <c r="C62" s="8" t="s">
        <v>79</v>
      </c>
      <c r="D62" s="12">
        <v>460</v>
      </c>
      <c r="E62" s="13">
        <v>3</v>
      </c>
      <c r="F62" s="14">
        <v>0.5</v>
      </c>
      <c r="G62" s="13">
        <v>4.8</v>
      </c>
      <c r="H62" s="13">
        <f t="shared" si="16"/>
        <v>1104</v>
      </c>
      <c r="I62" s="13">
        <f t="shared" si="17"/>
        <v>207</v>
      </c>
      <c r="J62" s="13">
        <f t="shared" si="18"/>
        <v>165.6</v>
      </c>
      <c r="K62" s="13">
        <f t="shared" si="19"/>
        <v>772.8</v>
      </c>
      <c r="L62" s="13">
        <f t="shared" si="20"/>
        <v>181.47</v>
      </c>
      <c r="M62" s="13">
        <f t="shared" si="15"/>
        <v>2709.27</v>
      </c>
      <c r="N62" s="13">
        <f t="shared" si="21"/>
        <v>325.1124</v>
      </c>
      <c r="O62" s="13">
        <f t="shared" si="22"/>
        <v>3034.3824</v>
      </c>
      <c r="P62" s="1">
        <v>3036</v>
      </c>
    </row>
    <row r="63" spans="1:16" s="7" customFormat="1" ht="12.75">
      <c r="A63" s="15"/>
      <c r="B63" s="16" t="s">
        <v>57</v>
      </c>
      <c r="C63" s="15"/>
      <c r="D63" s="17"/>
      <c r="E63" s="18"/>
      <c r="F63" s="19"/>
      <c r="G63" s="18"/>
      <c r="H63" s="18"/>
      <c r="I63" s="18"/>
      <c r="J63" s="18"/>
      <c r="K63" s="18"/>
      <c r="L63" s="18"/>
      <c r="M63" s="18"/>
      <c r="N63" s="18"/>
      <c r="O63" s="18"/>
      <c r="P63" s="7">
        <v>59454.3</v>
      </c>
    </row>
    <row r="64" spans="1:16" ht="51">
      <c r="A64" s="8">
        <v>1</v>
      </c>
      <c r="B64" s="9" t="s">
        <v>59</v>
      </c>
      <c r="C64" s="8" t="s">
        <v>79</v>
      </c>
      <c r="D64" s="12">
        <f>1.5*2.1*54</f>
        <v>170.10000000000002</v>
      </c>
      <c r="E64" s="13">
        <v>125</v>
      </c>
      <c r="F64" s="14">
        <v>1</v>
      </c>
      <c r="G64" s="13">
        <v>4.8</v>
      </c>
      <c r="H64" s="13">
        <f aca="true" t="shared" si="23" ref="H64:H78">D64*F64*G64</f>
        <v>816.4800000000001</v>
      </c>
      <c r="I64" s="13">
        <f aca="true" t="shared" si="24" ref="I64:I78">E64*D64*0.15</f>
        <v>3189.3750000000005</v>
      </c>
      <c r="J64" s="13">
        <f aca="true" t="shared" si="25" ref="J64:J78">E64*D64*0.12</f>
        <v>2551.5000000000005</v>
      </c>
      <c r="K64" s="13">
        <f aca="true" t="shared" si="26" ref="K64:K78">H64*0.7</f>
        <v>571.5360000000001</v>
      </c>
      <c r="L64" s="13">
        <f aca="true" t="shared" si="27" ref="L64:L78">(E64*D64+H64+I64+J64+K64)*0.05</f>
        <v>1419.5695500000002</v>
      </c>
      <c r="M64" s="13">
        <f t="shared" si="15"/>
        <v>28999.280550000003</v>
      </c>
      <c r="N64" s="13">
        <f aca="true" t="shared" si="28" ref="N64:N78">M64*0.12</f>
        <v>3479.9136660000004</v>
      </c>
      <c r="O64" s="13">
        <f aca="true" t="shared" si="29" ref="O64:O78">M64+N64</f>
        <v>32479.194216000004</v>
      </c>
      <c r="P64" s="1">
        <v>30618</v>
      </c>
    </row>
    <row r="65" spans="1:16" ht="51">
      <c r="A65" s="8">
        <v>2</v>
      </c>
      <c r="B65" s="9" t="s">
        <v>58</v>
      </c>
      <c r="C65" s="8" t="s">
        <v>79</v>
      </c>
      <c r="D65" s="12">
        <f>1.2*1.2*22</f>
        <v>31.68</v>
      </c>
      <c r="E65" s="13">
        <v>125</v>
      </c>
      <c r="F65" s="14">
        <v>1</v>
      </c>
      <c r="G65" s="13">
        <v>4.8</v>
      </c>
      <c r="H65" s="13">
        <f t="shared" si="23"/>
        <v>152.064</v>
      </c>
      <c r="I65" s="13">
        <f t="shared" si="24"/>
        <v>594</v>
      </c>
      <c r="J65" s="13">
        <f t="shared" si="25"/>
        <v>475.2</v>
      </c>
      <c r="K65" s="13">
        <f t="shared" si="26"/>
        <v>106.44479999999999</v>
      </c>
      <c r="L65" s="13">
        <f t="shared" si="27"/>
        <v>264.38544</v>
      </c>
      <c r="M65" s="13">
        <f t="shared" si="15"/>
        <v>5404.83024</v>
      </c>
      <c r="N65" s="13">
        <f t="shared" si="28"/>
        <v>648.5796288</v>
      </c>
      <c r="O65" s="13">
        <f t="shared" si="29"/>
        <v>6053.4098688</v>
      </c>
      <c r="P65" s="1">
        <v>5702.4</v>
      </c>
    </row>
    <row r="66" spans="1:16" ht="38.25">
      <c r="A66" s="8">
        <v>3</v>
      </c>
      <c r="B66" s="9" t="s">
        <v>60</v>
      </c>
      <c r="C66" s="8" t="s">
        <v>79</v>
      </c>
      <c r="D66" s="12">
        <f>1.8*2.1*4</f>
        <v>15.120000000000001</v>
      </c>
      <c r="E66" s="13">
        <v>125</v>
      </c>
      <c r="F66" s="14">
        <v>1</v>
      </c>
      <c r="G66" s="13">
        <v>4.8</v>
      </c>
      <c r="H66" s="13">
        <f t="shared" si="23"/>
        <v>72.57600000000001</v>
      </c>
      <c r="I66" s="13">
        <f t="shared" si="24"/>
        <v>283.5</v>
      </c>
      <c r="J66" s="13">
        <f t="shared" si="25"/>
        <v>226.8</v>
      </c>
      <c r="K66" s="13">
        <f t="shared" si="26"/>
        <v>50.803200000000004</v>
      </c>
      <c r="L66" s="13">
        <f t="shared" si="27"/>
        <v>126.18396000000001</v>
      </c>
      <c r="M66" s="13">
        <f t="shared" si="15"/>
        <v>2582.08716</v>
      </c>
      <c r="N66" s="13">
        <f t="shared" si="28"/>
        <v>309.8504592</v>
      </c>
      <c r="O66" s="13">
        <f t="shared" si="29"/>
        <v>2891.9376192</v>
      </c>
      <c r="P66" s="1">
        <v>2721.6</v>
      </c>
    </row>
    <row r="67" spans="1:16" ht="38.25">
      <c r="A67" s="8">
        <v>4</v>
      </c>
      <c r="B67" s="9" t="s">
        <v>61</v>
      </c>
      <c r="C67" s="8" t="s">
        <v>79</v>
      </c>
      <c r="D67" s="12">
        <f>0.7*0.9*6</f>
        <v>3.7800000000000002</v>
      </c>
      <c r="E67" s="13">
        <v>125</v>
      </c>
      <c r="F67" s="14">
        <v>1</v>
      </c>
      <c r="G67" s="13">
        <v>4.8</v>
      </c>
      <c r="H67" s="13">
        <f t="shared" si="23"/>
        <v>18.144000000000002</v>
      </c>
      <c r="I67" s="13">
        <f t="shared" si="24"/>
        <v>70.875</v>
      </c>
      <c r="J67" s="13">
        <f t="shared" si="25"/>
        <v>56.7</v>
      </c>
      <c r="K67" s="13">
        <f t="shared" si="26"/>
        <v>12.700800000000001</v>
      </c>
      <c r="L67" s="13">
        <f t="shared" si="27"/>
        <v>31.545990000000003</v>
      </c>
      <c r="M67" s="13">
        <f t="shared" si="15"/>
        <v>649.12179</v>
      </c>
      <c r="N67" s="13">
        <f t="shared" si="28"/>
        <v>77.8946148</v>
      </c>
      <c r="O67" s="13">
        <f t="shared" si="29"/>
        <v>727.0164048</v>
      </c>
      <c r="P67" s="1">
        <v>680.4</v>
      </c>
    </row>
    <row r="68" spans="1:16" ht="38.25">
      <c r="A68" s="8">
        <v>5</v>
      </c>
      <c r="B68" s="9" t="s">
        <v>62</v>
      </c>
      <c r="C68" s="8" t="s">
        <v>79</v>
      </c>
      <c r="D68" s="12">
        <f>0.75*0.7*3</f>
        <v>1.5749999999999997</v>
      </c>
      <c r="E68" s="13">
        <v>125</v>
      </c>
      <c r="F68" s="14">
        <v>1</v>
      </c>
      <c r="G68" s="13">
        <v>4.8</v>
      </c>
      <c r="H68" s="13">
        <f t="shared" si="23"/>
        <v>7.559999999999999</v>
      </c>
      <c r="I68" s="13">
        <f t="shared" si="24"/>
        <v>29.531249999999993</v>
      </c>
      <c r="J68" s="13">
        <f t="shared" si="25"/>
        <v>23.624999999999996</v>
      </c>
      <c r="K68" s="13">
        <f t="shared" si="26"/>
        <v>5.291999999999999</v>
      </c>
      <c r="L68" s="13">
        <f t="shared" si="27"/>
        <v>13.144162499999997</v>
      </c>
      <c r="M68" s="13">
        <f t="shared" si="15"/>
        <v>273.2674125</v>
      </c>
      <c r="N68" s="13">
        <f t="shared" si="28"/>
        <v>32.792089499999996</v>
      </c>
      <c r="O68" s="13">
        <f t="shared" si="29"/>
        <v>306.05950199999995</v>
      </c>
      <c r="P68" s="1">
        <v>283.5</v>
      </c>
    </row>
    <row r="69" spans="1:16" ht="38.25">
      <c r="A69" s="8">
        <v>6</v>
      </c>
      <c r="B69" s="9" t="s">
        <v>63</v>
      </c>
      <c r="C69" s="8" t="s">
        <v>79</v>
      </c>
      <c r="D69" s="12">
        <f>0.75*2.1</f>
        <v>1.5750000000000002</v>
      </c>
      <c r="E69" s="13">
        <v>125</v>
      </c>
      <c r="F69" s="14">
        <v>1</v>
      </c>
      <c r="G69" s="13">
        <v>4.8</v>
      </c>
      <c r="H69" s="13">
        <f t="shared" si="23"/>
        <v>7.5600000000000005</v>
      </c>
      <c r="I69" s="13">
        <f t="shared" si="24"/>
        <v>29.531250000000004</v>
      </c>
      <c r="J69" s="13">
        <f t="shared" si="25"/>
        <v>23.625000000000004</v>
      </c>
      <c r="K69" s="13">
        <f t="shared" si="26"/>
        <v>5.292</v>
      </c>
      <c r="L69" s="13">
        <f t="shared" si="27"/>
        <v>13.144162500000002</v>
      </c>
      <c r="M69" s="13">
        <f t="shared" si="15"/>
        <v>273.26741250000003</v>
      </c>
      <c r="N69" s="13">
        <f t="shared" si="28"/>
        <v>32.7920895</v>
      </c>
      <c r="O69" s="13">
        <f t="shared" si="29"/>
        <v>306.05950200000007</v>
      </c>
      <c r="P69" s="1">
        <v>283.5</v>
      </c>
    </row>
    <row r="70" spans="1:16" ht="38.25">
      <c r="A70" s="8">
        <v>7</v>
      </c>
      <c r="B70" s="9" t="s">
        <v>64</v>
      </c>
      <c r="C70" s="8" t="s">
        <v>79</v>
      </c>
      <c r="D70" s="12">
        <f>3.2*1.75</f>
        <v>5.6000000000000005</v>
      </c>
      <c r="E70" s="13">
        <v>125</v>
      </c>
      <c r="F70" s="14">
        <v>1</v>
      </c>
      <c r="G70" s="13">
        <v>4.8</v>
      </c>
      <c r="H70" s="13">
        <f t="shared" si="23"/>
        <v>26.880000000000003</v>
      </c>
      <c r="I70" s="13">
        <f t="shared" si="24"/>
        <v>105.00000000000001</v>
      </c>
      <c r="J70" s="13">
        <f t="shared" si="25"/>
        <v>84.00000000000001</v>
      </c>
      <c r="K70" s="13">
        <f t="shared" si="26"/>
        <v>18.816</v>
      </c>
      <c r="L70" s="13">
        <f t="shared" si="27"/>
        <v>46.73480000000001</v>
      </c>
      <c r="M70" s="13">
        <f t="shared" si="15"/>
        <v>959.3508000000002</v>
      </c>
      <c r="N70" s="13">
        <f t="shared" si="28"/>
        <v>115.12209600000001</v>
      </c>
      <c r="O70" s="13">
        <f t="shared" si="29"/>
        <v>1074.4728960000002</v>
      </c>
      <c r="P70" s="1">
        <v>1008</v>
      </c>
    </row>
    <row r="71" spans="1:16" ht="51">
      <c r="A71" s="8">
        <v>8</v>
      </c>
      <c r="B71" s="9" t="s">
        <v>69</v>
      </c>
      <c r="C71" s="8" t="s">
        <v>79</v>
      </c>
      <c r="D71" s="12">
        <f>3.2*3*3</f>
        <v>28.800000000000004</v>
      </c>
      <c r="E71" s="13">
        <v>125</v>
      </c>
      <c r="F71" s="14">
        <v>1</v>
      </c>
      <c r="G71" s="13">
        <v>4.8</v>
      </c>
      <c r="H71" s="13">
        <f t="shared" si="23"/>
        <v>138.24</v>
      </c>
      <c r="I71" s="13">
        <f t="shared" si="24"/>
        <v>540</v>
      </c>
      <c r="J71" s="13">
        <f t="shared" si="25"/>
        <v>432.00000000000006</v>
      </c>
      <c r="K71" s="13">
        <f t="shared" si="26"/>
        <v>96.768</v>
      </c>
      <c r="L71" s="13">
        <f t="shared" si="27"/>
        <v>240.35040000000004</v>
      </c>
      <c r="M71" s="13">
        <f t="shared" si="15"/>
        <v>4913.918400000001</v>
      </c>
      <c r="N71" s="13">
        <f t="shared" si="28"/>
        <v>589.6702080000001</v>
      </c>
      <c r="O71" s="13">
        <f t="shared" si="29"/>
        <v>5503.588608000002</v>
      </c>
      <c r="P71" s="1">
        <v>5184</v>
      </c>
    </row>
    <row r="72" spans="1:16" ht="38.25">
      <c r="A72" s="8">
        <v>9</v>
      </c>
      <c r="B72" s="9" t="s">
        <v>65</v>
      </c>
      <c r="C72" s="8" t="s">
        <v>79</v>
      </c>
      <c r="D72" s="12">
        <f>1.5*3*3</f>
        <v>13.5</v>
      </c>
      <c r="E72" s="13">
        <v>125</v>
      </c>
      <c r="F72" s="14">
        <v>1</v>
      </c>
      <c r="G72" s="13">
        <v>4.8</v>
      </c>
      <c r="H72" s="13">
        <f t="shared" si="23"/>
        <v>64.8</v>
      </c>
      <c r="I72" s="13">
        <f t="shared" si="24"/>
        <v>253.125</v>
      </c>
      <c r="J72" s="13">
        <f t="shared" si="25"/>
        <v>202.5</v>
      </c>
      <c r="K72" s="13">
        <f t="shared" si="26"/>
        <v>45.35999999999999</v>
      </c>
      <c r="L72" s="13">
        <f t="shared" si="27"/>
        <v>112.66425000000002</v>
      </c>
      <c r="M72" s="13">
        <f t="shared" si="15"/>
        <v>2305.94925</v>
      </c>
      <c r="N72" s="13">
        <f t="shared" si="28"/>
        <v>276.71391</v>
      </c>
      <c r="O72" s="13">
        <f t="shared" si="29"/>
        <v>2582.66316</v>
      </c>
      <c r="P72" s="1">
        <v>2430</v>
      </c>
    </row>
    <row r="73" spans="1:16" ht="38.25">
      <c r="A73" s="8">
        <v>10</v>
      </c>
      <c r="B73" s="9" t="s">
        <v>66</v>
      </c>
      <c r="C73" s="8" t="s">
        <v>79</v>
      </c>
      <c r="D73" s="12">
        <f>3*2.1</f>
        <v>6.300000000000001</v>
      </c>
      <c r="E73" s="13">
        <v>125</v>
      </c>
      <c r="F73" s="14">
        <v>1</v>
      </c>
      <c r="G73" s="13">
        <v>4.8</v>
      </c>
      <c r="H73" s="13">
        <f t="shared" si="23"/>
        <v>30.240000000000002</v>
      </c>
      <c r="I73" s="13">
        <f t="shared" si="24"/>
        <v>118.12500000000001</v>
      </c>
      <c r="J73" s="13">
        <f t="shared" si="25"/>
        <v>94.50000000000001</v>
      </c>
      <c r="K73" s="13">
        <f t="shared" si="26"/>
        <v>21.168</v>
      </c>
      <c r="L73" s="13">
        <f t="shared" si="27"/>
        <v>52.57665000000001</v>
      </c>
      <c r="M73" s="13">
        <f t="shared" si="15"/>
        <v>1078.66965</v>
      </c>
      <c r="N73" s="13">
        <f t="shared" si="28"/>
        <v>129.440358</v>
      </c>
      <c r="O73" s="13">
        <f t="shared" si="29"/>
        <v>1208.110008</v>
      </c>
      <c r="P73" s="1">
        <v>1134</v>
      </c>
    </row>
    <row r="74" spans="1:16" ht="38.25">
      <c r="A74" s="8">
        <v>11</v>
      </c>
      <c r="B74" s="9" t="s">
        <v>67</v>
      </c>
      <c r="C74" s="8" t="s">
        <v>79</v>
      </c>
      <c r="D74" s="12">
        <f>1.25*2.1</f>
        <v>2.625</v>
      </c>
      <c r="E74" s="13">
        <v>125</v>
      </c>
      <c r="F74" s="14">
        <v>1</v>
      </c>
      <c r="G74" s="13">
        <v>4.8</v>
      </c>
      <c r="H74" s="13">
        <f t="shared" si="23"/>
        <v>12.6</v>
      </c>
      <c r="I74" s="13">
        <f t="shared" si="24"/>
        <v>49.21875</v>
      </c>
      <c r="J74" s="13">
        <f t="shared" si="25"/>
        <v>39.375</v>
      </c>
      <c r="K74" s="13">
        <f t="shared" si="26"/>
        <v>8.819999999999999</v>
      </c>
      <c r="L74" s="13">
        <f t="shared" si="27"/>
        <v>21.9069375</v>
      </c>
      <c r="M74" s="13">
        <f t="shared" si="15"/>
        <v>452.24568750000003</v>
      </c>
      <c r="N74" s="13">
        <f t="shared" si="28"/>
        <v>54.2694825</v>
      </c>
      <c r="O74" s="13">
        <f t="shared" si="29"/>
        <v>506.51517</v>
      </c>
      <c r="P74" s="1">
        <v>472.5</v>
      </c>
    </row>
    <row r="75" spans="1:16" ht="51">
      <c r="A75" s="8">
        <v>12</v>
      </c>
      <c r="B75" s="9" t="s">
        <v>68</v>
      </c>
      <c r="C75" s="8" t="s">
        <v>79</v>
      </c>
      <c r="D75" s="12">
        <f>1*2</f>
        <v>2</v>
      </c>
      <c r="E75" s="13">
        <v>125</v>
      </c>
      <c r="F75" s="14">
        <v>1</v>
      </c>
      <c r="G75" s="13">
        <v>4.8</v>
      </c>
      <c r="H75" s="13">
        <f t="shared" si="23"/>
        <v>9.6</v>
      </c>
      <c r="I75" s="13">
        <f t="shared" si="24"/>
        <v>37.5</v>
      </c>
      <c r="J75" s="13">
        <f t="shared" si="25"/>
        <v>30</v>
      </c>
      <c r="K75" s="13">
        <f t="shared" si="26"/>
        <v>6.72</v>
      </c>
      <c r="L75" s="13">
        <f t="shared" si="27"/>
        <v>16.691000000000003</v>
      </c>
      <c r="M75" s="13">
        <f t="shared" si="15"/>
        <v>345.711</v>
      </c>
      <c r="N75" s="13">
        <f t="shared" si="28"/>
        <v>41.48532</v>
      </c>
      <c r="O75" s="13">
        <f t="shared" si="29"/>
        <v>387.19632</v>
      </c>
      <c r="P75" s="1">
        <v>360</v>
      </c>
    </row>
    <row r="76" spans="1:16" ht="38.25">
      <c r="A76" s="8">
        <v>13</v>
      </c>
      <c r="B76" s="9" t="s">
        <v>111</v>
      </c>
      <c r="C76" s="8" t="s">
        <v>79</v>
      </c>
      <c r="D76" s="12">
        <f>2.4*2.1*3</f>
        <v>15.120000000000001</v>
      </c>
      <c r="E76" s="13">
        <v>330</v>
      </c>
      <c r="F76" s="14">
        <v>1</v>
      </c>
      <c r="G76" s="13">
        <v>4.8</v>
      </c>
      <c r="H76" s="13">
        <f t="shared" si="23"/>
        <v>72.57600000000001</v>
      </c>
      <c r="I76" s="13">
        <f t="shared" si="24"/>
        <v>748.44</v>
      </c>
      <c r="J76" s="13">
        <f t="shared" si="25"/>
        <v>598.7520000000001</v>
      </c>
      <c r="K76" s="13">
        <f t="shared" si="26"/>
        <v>50.803200000000004</v>
      </c>
      <c r="L76" s="13">
        <f t="shared" si="27"/>
        <v>323.00856000000005</v>
      </c>
      <c r="M76" s="13">
        <f t="shared" si="15"/>
        <v>6715.403760000001</v>
      </c>
      <c r="N76" s="13">
        <f t="shared" si="28"/>
        <v>805.8484512000001</v>
      </c>
      <c r="O76" s="13">
        <f t="shared" si="29"/>
        <v>7521.2522112000015</v>
      </c>
      <c r="P76" s="1">
        <v>3780</v>
      </c>
    </row>
    <row r="77" spans="1:16" ht="25.5">
      <c r="A77" s="8">
        <v>14</v>
      </c>
      <c r="B77" s="9" t="s">
        <v>83</v>
      </c>
      <c r="C77" s="8" t="s">
        <v>55</v>
      </c>
      <c r="D77" s="12">
        <f>54*1.6+1.3*22+1.9*4+0.8*6+3*0.85+0.85+3.2+3*1.5+3+1.25</f>
        <v>142.74999999999997</v>
      </c>
      <c r="E77" s="13">
        <v>24</v>
      </c>
      <c r="F77" s="14">
        <v>1</v>
      </c>
      <c r="G77" s="13">
        <v>4.8</v>
      </c>
      <c r="H77" s="13">
        <f t="shared" si="23"/>
        <v>685.1999999999998</v>
      </c>
      <c r="I77" s="13">
        <f t="shared" si="24"/>
        <v>513.8999999999999</v>
      </c>
      <c r="J77" s="13">
        <f t="shared" si="25"/>
        <v>411.1199999999999</v>
      </c>
      <c r="K77" s="13">
        <f t="shared" si="26"/>
        <v>479.6399999999998</v>
      </c>
      <c r="L77" s="13">
        <f t="shared" si="27"/>
        <v>275.7929999999999</v>
      </c>
      <c r="M77" s="13">
        <f t="shared" si="15"/>
        <v>5111.252999999998</v>
      </c>
      <c r="N77" s="13">
        <f t="shared" si="28"/>
        <v>613.3503599999997</v>
      </c>
      <c r="O77" s="13">
        <f t="shared" si="29"/>
        <v>5724.603359999997</v>
      </c>
      <c r="P77" s="1">
        <v>2398.2</v>
      </c>
    </row>
    <row r="78" spans="1:16" ht="25.5">
      <c r="A78" s="8">
        <v>15</v>
      </c>
      <c r="B78" s="9" t="s">
        <v>84</v>
      </c>
      <c r="C78" s="8" t="s">
        <v>55</v>
      </c>
      <c r="D78" s="12">
        <f>D77</f>
        <v>142.74999999999997</v>
      </c>
      <c r="E78" s="13">
        <v>16</v>
      </c>
      <c r="F78" s="14">
        <v>1</v>
      </c>
      <c r="G78" s="13">
        <v>4.8</v>
      </c>
      <c r="H78" s="13">
        <f t="shared" si="23"/>
        <v>685.1999999999998</v>
      </c>
      <c r="I78" s="13">
        <f t="shared" si="24"/>
        <v>342.5999999999999</v>
      </c>
      <c r="J78" s="13">
        <f t="shared" si="25"/>
        <v>274.0799999999999</v>
      </c>
      <c r="K78" s="13">
        <f t="shared" si="26"/>
        <v>479.6399999999998</v>
      </c>
      <c r="L78" s="13">
        <f t="shared" si="27"/>
        <v>203.27599999999995</v>
      </c>
      <c r="M78" s="13">
        <f t="shared" si="15"/>
        <v>3588.3959999999993</v>
      </c>
      <c r="N78" s="13">
        <f t="shared" si="28"/>
        <v>430.6075199999999</v>
      </c>
      <c r="O78" s="13">
        <f t="shared" si="29"/>
        <v>4019.0035199999993</v>
      </c>
      <c r="P78" s="1">
        <v>2398.2</v>
      </c>
    </row>
    <row r="79" spans="1:16" s="7" customFormat="1" ht="12.75">
      <c r="A79" s="15"/>
      <c r="B79" s="16" t="s">
        <v>88</v>
      </c>
      <c r="C79" s="15"/>
      <c r="D79" s="17"/>
      <c r="E79" s="18"/>
      <c r="F79" s="19"/>
      <c r="G79" s="18"/>
      <c r="H79" s="18"/>
      <c r="I79" s="18"/>
      <c r="J79" s="18"/>
      <c r="K79" s="18"/>
      <c r="L79" s="18"/>
      <c r="M79" s="18"/>
      <c r="N79" s="18"/>
      <c r="O79" s="18"/>
      <c r="P79" s="7">
        <v>14218.8</v>
      </c>
    </row>
    <row r="80" spans="1:16" ht="25.5">
      <c r="A80" s="8">
        <v>1</v>
      </c>
      <c r="B80" s="9" t="s">
        <v>89</v>
      </c>
      <c r="C80" s="8" t="s">
        <v>78</v>
      </c>
      <c r="D80" s="12">
        <v>164</v>
      </c>
      <c r="E80" s="13">
        <v>64</v>
      </c>
      <c r="F80" s="14">
        <v>1</v>
      </c>
      <c r="G80" s="13">
        <v>9.6</v>
      </c>
      <c r="H80" s="13">
        <f>D80*F80*G80</f>
        <v>1574.3999999999999</v>
      </c>
      <c r="I80" s="13">
        <f>E80*D80*0.15</f>
        <v>1574.3999999999999</v>
      </c>
      <c r="J80" s="13">
        <f>E80*D80*0.12</f>
        <v>1259.52</v>
      </c>
      <c r="K80" s="13">
        <f>H80*0.7</f>
        <v>1102.08</v>
      </c>
      <c r="L80" s="13">
        <f>(E80*D80+H80+I80+J80+K80)*0.05</f>
        <v>800.32</v>
      </c>
      <c r="M80" s="13">
        <f>D80*E80+F80*G80+I80+J80+K80+L80</f>
        <v>15241.92</v>
      </c>
      <c r="N80" s="13">
        <f>M80*0.12</f>
        <v>1829.0303999999999</v>
      </c>
      <c r="O80" s="13">
        <f>M80+N80</f>
        <v>17070.9504</v>
      </c>
      <c r="P80" s="1">
        <v>9840</v>
      </c>
    </row>
    <row r="81" spans="1:16" ht="25.5">
      <c r="A81" s="8">
        <v>2</v>
      </c>
      <c r="B81" s="9" t="s">
        <v>93</v>
      </c>
      <c r="C81" s="8" t="s">
        <v>78</v>
      </c>
      <c r="D81" s="12">
        <v>48</v>
      </c>
      <c r="E81" s="13">
        <v>64</v>
      </c>
      <c r="F81" s="14">
        <v>1</v>
      </c>
      <c r="G81" s="13">
        <v>9.6</v>
      </c>
      <c r="H81" s="13">
        <f>D81*F81*G81</f>
        <v>460.79999999999995</v>
      </c>
      <c r="I81" s="13">
        <f>E81*D81*0.15</f>
        <v>460.79999999999995</v>
      </c>
      <c r="J81" s="13">
        <f>E81*D81*0.12</f>
        <v>368.64</v>
      </c>
      <c r="K81" s="13">
        <f>H81*0.7</f>
        <v>322.55999999999995</v>
      </c>
      <c r="L81" s="13">
        <f>(E81*D81+H81+I81+J81+K81)*0.05</f>
        <v>234.24000000000007</v>
      </c>
      <c r="M81" s="13">
        <f>D81*E81+F81*G81+I81+J81+K81+L81</f>
        <v>4467.839999999999</v>
      </c>
      <c r="N81" s="13">
        <f>M81*0.12</f>
        <v>536.1407999999999</v>
      </c>
      <c r="O81" s="13">
        <f>M81+N81</f>
        <v>5003.980799999999</v>
      </c>
      <c r="P81" s="1">
        <v>2160</v>
      </c>
    </row>
    <row r="82" spans="1:16" ht="25.5">
      <c r="A82" s="8">
        <v>3</v>
      </c>
      <c r="B82" s="9" t="s">
        <v>90</v>
      </c>
      <c r="C82" s="8" t="s">
        <v>78</v>
      </c>
      <c r="D82" s="12">
        <v>30</v>
      </c>
      <c r="E82" s="13">
        <v>28</v>
      </c>
      <c r="F82" s="14">
        <v>1</v>
      </c>
      <c r="G82" s="13">
        <v>9.6</v>
      </c>
      <c r="H82" s="13">
        <f>D82*F82*G82</f>
        <v>288</v>
      </c>
      <c r="I82" s="13">
        <f>E82*D82*0.15</f>
        <v>126</v>
      </c>
      <c r="J82" s="13">
        <f>E82*D82*0.12</f>
        <v>100.8</v>
      </c>
      <c r="K82" s="13">
        <f>H82*0.7</f>
        <v>201.6</v>
      </c>
      <c r="L82" s="13">
        <f>(E82*D82+H82+I82+J82+K82)*0.05</f>
        <v>77.82</v>
      </c>
      <c r="M82" s="13">
        <f>D82*E82+F82*G82+I82+J82+K82+L82</f>
        <v>1355.82</v>
      </c>
      <c r="N82" s="13">
        <f>M82*0.12</f>
        <v>162.6984</v>
      </c>
      <c r="O82" s="13">
        <f>M82+N82</f>
        <v>1518.5184</v>
      </c>
      <c r="P82" s="1">
        <v>1200</v>
      </c>
    </row>
    <row r="83" spans="1:16" ht="25.5">
      <c r="A83" s="8">
        <v>4</v>
      </c>
      <c r="B83" s="9" t="s">
        <v>91</v>
      </c>
      <c r="C83" s="8" t="s">
        <v>78</v>
      </c>
      <c r="D83" s="12">
        <v>72</v>
      </c>
      <c r="E83" s="13">
        <v>3.6</v>
      </c>
      <c r="F83" s="14">
        <v>1</v>
      </c>
      <c r="G83" s="13">
        <v>9.6</v>
      </c>
      <c r="H83" s="13">
        <f>D83*F83*G83</f>
        <v>691.1999999999999</v>
      </c>
      <c r="I83" s="13">
        <f>E83*D83*0.15</f>
        <v>38.879999999999995</v>
      </c>
      <c r="J83" s="13">
        <f>E83*D83*0.12</f>
        <v>31.104</v>
      </c>
      <c r="K83" s="13">
        <f>H83*0.7</f>
        <v>483.8399999999999</v>
      </c>
      <c r="L83" s="13">
        <f>(E83*D83+H83+I83+J83+K83)*0.05</f>
        <v>75.21119999999999</v>
      </c>
      <c r="M83" s="13">
        <f>D83*E83+F83*G83+I83+J83+K83+L83</f>
        <v>897.8351999999999</v>
      </c>
      <c r="N83" s="13">
        <f>M83*0.12</f>
        <v>107.74022399999998</v>
      </c>
      <c r="O83" s="13">
        <f>M83+N83</f>
        <v>1005.5754239999999</v>
      </c>
      <c r="P83" s="1">
        <v>414</v>
      </c>
    </row>
    <row r="84" spans="1:16" ht="25.5">
      <c r="A84" s="8">
        <v>5</v>
      </c>
      <c r="B84" s="9" t="s">
        <v>92</v>
      </c>
      <c r="C84" s="8" t="s">
        <v>55</v>
      </c>
      <c r="D84" s="12">
        <v>144</v>
      </c>
      <c r="E84" s="13">
        <v>2.3</v>
      </c>
      <c r="F84" s="14">
        <v>1</v>
      </c>
      <c r="G84" s="13">
        <v>9.6</v>
      </c>
      <c r="H84" s="13">
        <f>D84*F84*G84</f>
        <v>1382.3999999999999</v>
      </c>
      <c r="I84" s="13">
        <f>E84*D84*0.15</f>
        <v>49.68</v>
      </c>
      <c r="J84" s="13">
        <f>E84*D84*0.12</f>
        <v>39.744</v>
      </c>
      <c r="K84" s="13">
        <f>H84*0.7</f>
        <v>967.6799999999998</v>
      </c>
      <c r="L84" s="13">
        <f>(E84*D84+H84+I84+J84+K84)*0.05</f>
        <v>138.5352</v>
      </c>
      <c r="M84" s="13">
        <f>D84*E84+F84*G84+I84+J84+K84+L84</f>
        <v>1536.4392</v>
      </c>
      <c r="N84" s="13">
        <f>M84*0.12</f>
        <v>184.372704</v>
      </c>
      <c r="O84" s="13">
        <f>M84+N84</f>
        <v>1720.8119040000001</v>
      </c>
      <c r="P84" s="1">
        <v>604.8</v>
      </c>
    </row>
  </sheetData>
  <sheetProtection/>
  <printOptions/>
  <pageMargins left="0.75" right="0.75" top="1" bottom="1" header="0.5" footer="0.5"/>
  <pageSetup fitToHeight="10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view="pageBreakPreview" zoomScaleSheetLayoutView="100" zoomScalePageLayoutView="0" workbookViewId="0" topLeftCell="A1">
      <selection activeCell="A28" sqref="A28:O30"/>
    </sheetView>
  </sheetViews>
  <sheetFormatPr defaultColWidth="9.140625" defaultRowHeight="12.75"/>
  <cols>
    <col min="1" max="1" width="4.7109375" style="1" customWidth="1"/>
    <col min="2" max="2" width="62.57421875" style="3" bestFit="1" customWidth="1"/>
    <col min="3" max="3" width="6.28125" style="1" bestFit="1" customWidth="1"/>
    <col min="4" max="4" width="8.00390625" style="5" bestFit="1" customWidth="1"/>
    <col min="5" max="5" width="9.140625" style="4" bestFit="1" customWidth="1"/>
    <col min="6" max="6" width="8.7109375" style="6" bestFit="1" customWidth="1"/>
    <col min="7" max="7" width="7.28125" style="4" bestFit="1" customWidth="1"/>
    <col min="8" max="12" width="11.140625" style="4" bestFit="1" customWidth="1"/>
    <col min="13" max="13" width="12.140625" style="4" bestFit="1" customWidth="1"/>
    <col min="14" max="14" width="11.140625" style="4" bestFit="1" customWidth="1"/>
    <col min="15" max="15" width="11.421875" style="4" bestFit="1" customWidth="1"/>
    <col min="16" max="16384" width="9.140625" style="1" customWidth="1"/>
  </cols>
  <sheetData>
    <row r="1" spans="1:15" s="2" customFormat="1" ht="74.25" customHeight="1">
      <c r="A1" s="25"/>
      <c r="B1" s="16" t="s">
        <v>94</v>
      </c>
      <c r="C1" s="26" t="s">
        <v>95</v>
      </c>
      <c r="D1" s="27" t="s">
        <v>96</v>
      </c>
      <c r="E1" s="11" t="s">
        <v>97</v>
      </c>
      <c r="F1" s="10" t="s">
        <v>99</v>
      </c>
      <c r="G1" s="11" t="s">
        <v>74</v>
      </c>
      <c r="H1" s="11" t="s">
        <v>98</v>
      </c>
      <c r="I1" s="11" t="s">
        <v>77</v>
      </c>
      <c r="J1" s="11" t="s">
        <v>76</v>
      </c>
      <c r="K1" s="11" t="s">
        <v>75</v>
      </c>
      <c r="L1" s="11" t="s">
        <v>71</v>
      </c>
      <c r="M1" s="11" t="s">
        <v>72</v>
      </c>
      <c r="N1" s="11" t="s">
        <v>70</v>
      </c>
      <c r="O1" s="11" t="s">
        <v>73</v>
      </c>
    </row>
    <row r="2" spans="1:15" s="7" customFormat="1" ht="12.75">
      <c r="A2" s="15"/>
      <c r="B2" s="16" t="str">
        <f>общо!B2</f>
        <v>ДЕМОНТАЖНИ РАБОТИ</v>
      </c>
      <c r="C2" s="20"/>
      <c r="D2" s="21"/>
      <c r="E2" s="22"/>
      <c r="F2" s="23"/>
      <c r="G2" s="22"/>
      <c r="H2" s="22"/>
      <c r="I2" s="24"/>
      <c r="J2" s="24"/>
      <c r="K2" s="24"/>
      <c r="L2" s="24"/>
      <c r="M2" s="22"/>
      <c r="N2" s="22"/>
      <c r="O2" s="18">
        <f>SUM(O4:O27)</f>
        <v>10463.115704832</v>
      </c>
    </row>
    <row r="3" spans="1:15" ht="25.5">
      <c r="A3" s="8">
        <f>общо!A3</f>
        <v>1</v>
      </c>
      <c r="B3" s="9" t="str">
        <f>общо!B3</f>
        <v>Демонтаж на дървена дограма с двойно стъкло 5мм. с дървена каса; размери 150х210см.</v>
      </c>
      <c r="C3" s="8" t="str">
        <f>общо!C3</f>
        <v>бр.</v>
      </c>
      <c r="D3" s="12">
        <f>общо!D3</f>
        <v>54</v>
      </c>
      <c r="E3" s="13">
        <f>общо!E3</f>
        <v>0</v>
      </c>
      <c r="F3" s="14">
        <f>общо!F3</f>
        <v>1</v>
      </c>
      <c r="G3" s="13">
        <f>общо!G3</f>
        <v>2.4</v>
      </c>
      <c r="H3" s="13">
        <f>общо!H3</f>
        <v>129.6</v>
      </c>
      <c r="I3" s="13">
        <f>общо!I3</f>
        <v>0</v>
      </c>
      <c r="J3" s="13">
        <f>общо!J3</f>
        <v>0</v>
      </c>
      <c r="K3" s="13">
        <f>общо!K3</f>
        <v>90.71999999999998</v>
      </c>
      <c r="L3" s="13">
        <f>общо!L3</f>
        <v>11.016</v>
      </c>
      <c r="M3" s="13">
        <f>общо!M3</f>
        <v>104.136</v>
      </c>
      <c r="N3" s="13">
        <f>общо!N3</f>
        <v>12.496319999999999</v>
      </c>
      <c r="O3" s="13">
        <f>общо!O3</f>
        <v>116.63231999999999</v>
      </c>
    </row>
    <row r="4" spans="1:15" ht="25.5">
      <c r="A4" s="8">
        <f>общо!A4</f>
        <v>2</v>
      </c>
      <c r="B4" s="9" t="str">
        <f>общо!B4</f>
        <v>Демонтаж на дървена дограма с двойно стъкло 5мм. с дървена каса; размери 180х210см.</v>
      </c>
      <c r="C4" s="8" t="str">
        <f>общо!C4</f>
        <v>бр.</v>
      </c>
      <c r="D4" s="12">
        <f>общо!D4</f>
        <v>4</v>
      </c>
      <c r="E4" s="13">
        <f>общо!E4</f>
        <v>0</v>
      </c>
      <c r="F4" s="14">
        <f>общо!F4</f>
        <v>1</v>
      </c>
      <c r="G4" s="13">
        <f>общо!G4</f>
        <v>2.4</v>
      </c>
      <c r="H4" s="13">
        <f>общо!H4</f>
        <v>9.6</v>
      </c>
      <c r="I4" s="13">
        <f>общо!I4</f>
        <v>0</v>
      </c>
      <c r="J4" s="13">
        <f>общо!J4</f>
        <v>0</v>
      </c>
      <c r="K4" s="13">
        <f>общо!K4</f>
        <v>6.72</v>
      </c>
      <c r="L4" s="13">
        <f>общо!L4</f>
        <v>0.8160000000000001</v>
      </c>
      <c r="M4" s="13">
        <f>общо!M4</f>
        <v>9.936</v>
      </c>
      <c r="N4" s="13">
        <f>общо!N4</f>
        <v>1.19232</v>
      </c>
      <c r="O4" s="13">
        <f>общо!O4</f>
        <v>11.12832</v>
      </c>
    </row>
    <row r="5" spans="1:15" ht="25.5">
      <c r="A5" s="8">
        <f>общо!A5</f>
        <v>3</v>
      </c>
      <c r="B5" s="9" t="str">
        <f>общо!B5</f>
        <v>Демонтаж на дървена дограма с двойно стъкло 5мм. с дървена каса; размери 320х300см.</v>
      </c>
      <c r="C5" s="8" t="str">
        <f>общо!C5</f>
        <v>бр.</v>
      </c>
      <c r="D5" s="12">
        <f>общо!D5</f>
        <v>3</v>
      </c>
      <c r="E5" s="13">
        <f>общо!E5</f>
        <v>0</v>
      </c>
      <c r="F5" s="14">
        <f>общо!F5</f>
        <v>1</v>
      </c>
      <c r="G5" s="13">
        <f>общо!G5</f>
        <v>2.4</v>
      </c>
      <c r="H5" s="13">
        <f>общо!H5</f>
        <v>7.199999999999999</v>
      </c>
      <c r="I5" s="13">
        <f>общо!I5</f>
        <v>0</v>
      </c>
      <c r="J5" s="13">
        <f>общо!J5</f>
        <v>0</v>
      </c>
      <c r="K5" s="13">
        <f>общо!K5</f>
        <v>5.039999999999999</v>
      </c>
      <c r="L5" s="13">
        <f>общо!L5</f>
        <v>0.612</v>
      </c>
      <c r="M5" s="13">
        <f>общо!M5</f>
        <v>8.052</v>
      </c>
      <c r="N5" s="13">
        <f>общо!N5</f>
        <v>0.9662399999999999</v>
      </c>
      <c r="O5" s="13">
        <f>общо!O5</f>
        <v>9.018239999999999</v>
      </c>
    </row>
    <row r="6" spans="1:15" ht="25.5">
      <c r="A6" s="8">
        <f>общо!A6</f>
        <v>4</v>
      </c>
      <c r="B6" s="9" t="str">
        <f>общо!B6</f>
        <v>Демонтаж на дървена дограма с двойно стъкло 5мм. с дървена каса; размери 90х70см.</v>
      </c>
      <c r="C6" s="8" t="str">
        <f>общо!C6</f>
        <v>бр.</v>
      </c>
      <c r="D6" s="12">
        <f>общо!D6</f>
        <v>6</v>
      </c>
      <c r="E6" s="13">
        <f>общо!E6</f>
        <v>0</v>
      </c>
      <c r="F6" s="14">
        <f>общо!F6</f>
        <v>1</v>
      </c>
      <c r="G6" s="13">
        <f>общо!G6</f>
        <v>2.4</v>
      </c>
      <c r="H6" s="13">
        <f>общо!H6</f>
        <v>14.399999999999999</v>
      </c>
      <c r="I6" s="13">
        <f>общо!I6</f>
        <v>0</v>
      </c>
      <c r="J6" s="13">
        <f>общо!J6</f>
        <v>0</v>
      </c>
      <c r="K6" s="13">
        <f>общо!K6</f>
        <v>10.079999999999998</v>
      </c>
      <c r="L6" s="13">
        <f>общо!L6</f>
        <v>1.224</v>
      </c>
      <c r="M6" s="13">
        <f>общо!M6</f>
        <v>13.703999999999999</v>
      </c>
      <c r="N6" s="13">
        <f>общо!N6</f>
        <v>1.6444799999999997</v>
      </c>
      <c r="O6" s="13">
        <f>общо!O6</f>
        <v>15.348479999999999</v>
      </c>
    </row>
    <row r="7" spans="1:15" ht="25.5">
      <c r="A7" s="8">
        <f>общо!A7</f>
        <v>5</v>
      </c>
      <c r="B7" s="9" t="str">
        <f>общо!B7</f>
        <v>Демонтаж на дървена дограма с двойно стъкло 5мм. с дървена каса; размери 320х210см.</v>
      </c>
      <c r="C7" s="8" t="str">
        <f>общо!C7</f>
        <v>бр.</v>
      </c>
      <c r="D7" s="12">
        <f>общо!D7</f>
        <v>1</v>
      </c>
      <c r="E7" s="13">
        <f>общо!E7</f>
        <v>0</v>
      </c>
      <c r="F7" s="14">
        <f>общо!F7</f>
        <v>1</v>
      </c>
      <c r="G7" s="13">
        <f>общо!G7</f>
        <v>2.4</v>
      </c>
      <c r="H7" s="13">
        <f>общо!H7</f>
        <v>2.4</v>
      </c>
      <c r="I7" s="13">
        <f>общо!I7</f>
        <v>0</v>
      </c>
      <c r="J7" s="13">
        <f>общо!J7</f>
        <v>0</v>
      </c>
      <c r="K7" s="13">
        <f>общо!K7</f>
        <v>1.68</v>
      </c>
      <c r="L7" s="13">
        <f>общо!L7</f>
        <v>0.20400000000000001</v>
      </c>
      <c r="M7" s="13">
        <f>общо!M7</f>
        <v>4.284</v>
      </c>
      <c r="N7" s="13">
        <f>общо!N7</f>
        <v>0.51408</v>
      </c>
      <c r="O7" s="13">
        <f>общо!O7</f>
        <v>4.79808</v>
      </c>
    </row>
    <row r="8" spans="1:15" ht="25.5">
      <c r="A8" s="8">
        <f>общо!A8</f>
        <v>6</v>
      </c>
      <c r="B8" s="9" t="str">
        <f>общо!B8</f>
        <v>Демонтаж на дървена дограма с двойно стъкло 5мм. с дървена каса; размери 300х210см.</v>
      </c>
      <c r="C8" s="8" t="str">
        <f>общо!C8</f>
        <v>бр.</v>
      </c>
      <c r="D8" s="12">
        <f>общо!D8</f>
        <v>1</v>
      </c>
      <c r="E8" s="13">
        <f>общо!E8</f>
        <v>0</v>
      </c>
      <c r="F8" s="14">
        <f>общо!F8</f>
        <v>1</v>
      </c>
      <c r="G8" s="13">
        <f>общо!G8</f>
        <v>2.4</v>
      </c>
      <c r="H8" s="13">
        <f>общо!H8</f>
        <v>2.4</v>
      </c>
      <c r="I8" s="13">
        <f>общо!I8</f>
        <v>0</v>
      </c>
      <c r="J8" s="13">
        <f>общо!J8</f>
        <v>0</v>
      </c>
      <c r="K8" s="13">
        <f>общо!K8</f>
        <v>1.68</v>
      </c>
      <c r="L8" s="13">
        <f>общо!L8</f>
        <v>0.20400000000000001</v>
      </c>
      <c r="M8" s="13">
        <f>общо!M8</f>
        <v>4.284</v>
      </c>
      <c r="N8" s="13">
        <f>общо!N8</f>
        <v>0.51408</v>
      </c>
      <c r="O8" s="13">
        <f>общо!O8</f>
        <v>4.79808</v>
      </c>
    </row>
    <row r="9" spans="1:15" ht="25.5">
      <c r="A9" s="8">
        <f>общо!A9</f>
        <v>7</v>
      </c>
      <c r="B9" s="9" t="str">
        <f>общо!B9</f>
        <v>Демонтаж на дървена дограма с двойно стъкло 5мм. с дървена каса; размери 75х70см.</v>
      </c>
      <c r="C9" s="8" t="str">
        <f>общо!C9</f>
        <v>бр.</v>
      </c>
      <c r="D9" s="12">
        <f>общо!D9</f>
        <v>3</v>
      </c>
      <c r="E9" s="13">
        <f>общо!E9</f>
        <v>0</v>
      </c>
      <c r="F9" s="14">
        <f>общо!F9</f>
        <v>1</v>
      </c>
      <c r="G9" s="13">
        <f>общо!G9</f>
        <v>2.4</v>
      </c>
      <c r="H9" s="13">
        <f>общо!H9</f>
        <v>7.199999999999999</v>
      </c>
      <c r="I9" s="13">
        <f>общо!I9</f>
        <v>0</v>
      </c>
      <c r="J9" s="13">
        <f>общо!J9</f>
        <v>0</v>
      </c>
      <c r="K9" s="13">
        <f>общо!K9</f>
        <v>5.039999999999999</v>
      </c>
      <c r="L9" s="13">
        <f>общо!L9</f>
        <v>0.612</v>
      </c>
      <c r="M9" s="13">
        <f>общо!M9</f>
        <v>8.052</v>
      </c>
      <c r="N9" s="13">
        <f>общо!N9</f>
        <v>0.9662399999999999</v>
      </c>
      <c r="O9" s="13">
        <f>общо!O9</f>
        <v>9.018239999999999</v>
      </c>
    </row>
    <row r="10" spans="1:15" ht="25.5">
      <c r="A10" s="8">
        <f>общо!A10</f>
        <v>8</v>
      </c>
      <c r="B10" s="9" t="str">
        <f>общо!B10</f>
        <v>Демонтаж на дървена дограма с двойно стъкло 5мм. с дървена каса; размери 75х210см.</v>
      </c>
      <c r="C10" s="8" t="str">
        <f>общо!C10</f>
        <v>бр.</v>
      </c>
      <c r="D10" s="12">
        <f>общо!D10</f>
        <v>1</v>
      </c>
      <c r="E10" s="13">
        <f>общо!E10</f>
        <v>0</v>
      </c>
      <c r="F10" s="14">
        <f>общо!F10</f>
        <v>1</v>
      </c>
      <c r="G10" s="13">
        <f>общо!G10</f>
        <v>2.4</v>
      </c>
      <c r="H10" s="13">
        <f>общо!H10</f>
        <v>2.4</v>
      </c>
      <c r="I10" s="13">
        <f>общо!I10</f>
        <v>0</v>
      </c>
      <c r="J10" s="13">
        <f>общо!J10</f>
        <v>0</v>
      </c>
      <c r="K10" s="13">
        <f>общо!K10</f>
        <v>1.68</v>
      </c>
      <c r="L10" s="13">
        <f>общо!L10</f>
        <v>0.20400000000000001</v>
      </c>
      <c r="M10" s="13">
        <f>общо!M10</f>
        <v>4.284</v>
      </c>
      <c r="N10" s="13">
        <f>общо!N10</f>
        <v>0.51408</v>
      </c>
      <c r="O10" s="13">
        <f>общо!O10</f>
        <v>4.79808</v>
      </c>
    </row>
    <row r="11" spans="1:15" ht="25.5">
      <c r="A11" s="8">
        <f>общо!A11</f>
        <v>9</v>
      </c>
      <c r="B11" s="9" t="str">
        <f>общо!B11</f>
        <v>Демонтаж на дървена дограма с двойно стъкло 5мм. с дървена каса; размери 120х120см.</v>
      </c>
      <c r="C11" s="8" t="str">
        <f>общо!C11</f>
        <v>бр.</v>
      </c>
      <c r="D11" s="12">
        <f>общо!D11</f>
        <v>19</v>
      </c>
      <c r="E11" s="13">
        <f>общо!E11</f>
        <v>0</v>
      </c>
      <c r="F11" s="14">
        <f>общо!F11</f>
        <v>1</v>
      </c>
      <c r="G11" s="13">
        <f>общо!G11</f>
        <v>2.4</v>
      </c>
      <c r="H11" s="13">
        <f>общо!H11</f>
        <v>45.6</v>
      </c>
      <c r="I11" s="13">
        <f>общо!I11</f>
        <v>0</v>
      </c>
      <c r="J11" s="13">
        <f>общо!J11</f>
        <v>0</v>
      </c>
      <c r="K11" s="13">
        <f>общо!K11</f>
        <v>31.919999999999998</v>
      </c>
      <c r="L11" s="13">
        <f>общо!L11</f>
        <v>3.876</v>
      </c>
      <c r="M11" s="13">
        <f>общо!M11</f>
        <v>38.196</v>
      </c>
      <c r="N11" s="13">
        <f>общо!N11</f>
        <v>4.583519999999999</v>
      </c>
      <c r="O11" s="13">
        <f>общо!O11</f>
        <v>42.77952</v>
      </c>
    </row>
    <row r="12" spans="1:15" ht="25.5">
      <c r="A12" s="8">
        <f>общо!A12</f>
        <v>10</v>
      </c>
      <c r="B12" s="9" t="str">
        <f>общо!B12</f>
        <v>Демонтаж на дървена дограма с двойно стъкло 5мм. с дървена каса; размери 120х70см.</v>
      </c>
      <c r="C12" s="8" t="str">
        <f>общо!C12</f>
        <v>бр.</v>
      </c>
      <c r="D12" s="12">
        <f>общо!D12</f>
        <v>1</v>
      </c>
      <c r="E12" s="13">
        <f>общо!E12</f>
        <v>0</v>
      </c>
      <c r="F12" s="14">
        <f>общо!F12</f>
        <v>1</v>
      </c>
      <c r="G12" s="13">
        <f>общо!G12</f>
        <v>2.4</v>
      </c>
      <c r="H12" s="13">
        <f>общо!H12</f>
        <v>2.4</v>
      </c>
      <c r="I12" s="13">
        <f>общо!I12</f>
        <v>0</v>
      </c>
      <c r="J12" s="13">
        <f>общо!J12</f>
        <v>0</v>
      </c>
      <c r="K12" s="13">
        <f>общо!K12</f>
        <v>1.68</v>
      </c>
      <c r="L12" s="13">
        <f>общо!L12</f>
        <v>0.20400000000000001</v>
      </c>
      <c r="M12" s="13">
        <f>общо!M12</f>
        <v>4.284</v>
      </c>
      <c r="N12" s="13">
        <f>общо!N12</f>
        <v>0.51408</v>
      </c>
      <c r="O12" s="13">
        <f>общо!O12</f>
        <v>4.79808</v>
      </c>
    </row>
    <row r="13" spans="1:15" ht="25.5">
      <c r="A13" s="8">
        <f>общо!A13</f>
        <v>11</v>
      </c>
      <c r="B13" s="9" t="str">
        <f>общо!B13</f>
        <v>Демонтаж на дървена дограма с двойно стъкло 5мм. с дървена каса; размери 180х120см.</v>
      </c>
      <c r="C13" s="8" t="str">
        <f>общо!C13</f>
        <v>бр.</v>
      </c>
      <c r="D13" s="12">
        <f>общо!D13</f>
        <v>1</v>
      </c>
      <c r="E13" s="13">
        <f>общо!E13</f>
        <v>0</v>
      </c>
      <c r="F13" s="14">
        <f>общо!F13</f>
        <v>1</v>
      </c>
      <c r="G13" s="13">
        <f>общо!G13</f>
        <v>2.4</v>
      </c>
      <c r="H13" s="13">
        <f>общо!H13</f>
        <v>2.4</v>
      </c>
      <c r="I13" s="13">
        <f>общо!I13</f>
        <v>0</v>
      </c>
      <c r="J13" s="13">
        <f>общо!J13</f>
        <v>0</v>
      </c>
      <c r="K13" s="13">
        <f>общо!K13</f>
        <v>1.68</v>
      </c>
      <c r="L13" s="13">
        <f>общо!L13</f>
        <v>0.20400000000000001</v>
      </c>
      <c r="M13" s="13">
        <f>общо!M13</f>
        <v>4.284</v>
      </c>
      <c r="N13" s="13">
        <f>общо!N13</f>
        <v>0.51408</v>
      </c>
      <c r="O13" s="13">
        <f>общо!O13</f>
        <v>4.79808</v>
      </c>
    </row>
    <row r="14" spans="1:15" ht="25.5">
      <c r="A14" s="8">
        <f>общо!A14</f>
        <v>12</v>
      </c>
      <c r="B14" s="9" t="str">
        <f>общо!B14</f>
        <v>Демонтаж на дървена дограма с двойно стъкло 5мм. с дървена каса; размери 300х150см.</v>
      </c>
      <c r="C14" s="8" t="str">
        <f>общо!C14</f>
        <v>бр.</v>
      </c>
      <c r="D14" s="12">
        <f>общо!D14</f>
        <v>1</v>
      </c>
      <c r="E14" s="13">
        <f>общо!E14</f>
        <v>0</v>
      </c>
      <c r="F14" s="14">
        <f>общо!F14</f>
        <v>1</v>
      </c>
      <c r="G14" s="13">
        <f>общо!G14</f>
        <v>2.4</v>
      </c>
      <c r="H14" s="13">
        <f>общо!H14</f>
        <v>2.4</v>
      </c>
      <c r="I14" s="13">
        <f>общо!I14</f>
        <v>0</v>
      </c>
      <c r="J14" s="13">
        <f>общо!J14</f>
        <v>0</v>
      </c>
      <c r="K14" s="13">
        <f>общо!K14</f>
        <v>1.68</v>
      </c>
      <c r="L14" s="13">
        <f>общо!L14</f>
        <v>0.20400000000000001</v>
      </c>
      <c r="M14" s="13">
        <f>общо!M14</f>
        <v>4.284</v>
      </c>
      <c r="N14" s="13">
        <f>общо!N14</f>
        <v>0.51408</v>
      </c>
      <c r="O14" s="13">
        <f>общо!O14</f>
        <v>4.79808</v>
      </c>
    </row>
    <row r="15" spans="1:15" ht="25.5">
      <c r="A15" s="8">
        <f>общо!A15</f>
        <v>13</v>
      </c>
      <c r="B15" s="9" t="str">
        <f>общо!B15</f>
        <v>Демонтаж на дървена дограма с двойно стъкло 5мм. с дървена каса; размери 300х300см.</v>
      </c>
      <c r="C15" s="8" t="str">
        <f>общо!C15</f>
        <v>бр.</v>
      </c>
      <c r="D15" s="12">
        <f>общо!D15</f>
        <v>1</v>
      </c>
      <c r="E15" s="13">
        <f>общо!E15</f>
        <v>0</v>
      </c>
      <c r="F15" s="14">
        <f>общо!F15</f>
        <v>1</v>
      </c>
      <c r="G15" s="13">
        <f>общо!G15</f>
        <v>2.4</v>
      </c>
      <c r="H15" s="13">
        <f>общо!H15</f>
        <v>2.4</v>
      </c>
      <c r="I15" s="13">
        <f>общо!I15</f>
        <v>0</v>
      </c>
      <c r="J15" s="13">
        <f>общо!J15</f>
        <v>0</v>
      </c>
      <c r="K15" s="13">
        <f>общо!K15</f>
        <v>1.68</v>
      </c>
      <c r="L15" s="13">
        <f>общо!L15</f>
        <v>0.20400000000000001</v>
      </c>
      <c r="M15" s="13">
        <f>общо!M15</f>
        <v>4.284</v>
      </c>
      <c r="N15" s="13">
        <f>общо!N15</f>
        <v>0.51408</v>
      </c>
      <c r="O15" s="13">
        <f>общо!O15</f>
        <v>4.79808</v>
      </c>
    </row>
    <row r="16" spans="1:15" ht="25.5">
      <c r="A16" s="8">
        <f>общо!A16</f>
        <v>14</v>
      </c>
      <c r="B16" s="9" t="str">
        <f>общо!B16</f>
        <v>Демонтаж на дървени гаражни врати с метална конструкция, на щок; размери 2х120/225см.</v>
      </c>
      <c r="C16" s="8" t="str">
        <f>общо!C16</f>
        <v>бр.</v>
      </c>
      <c r="D16" s="12">
        <f>общо!D16</f>
        <v>3</v>
      </c>
      <c r="E16" s="13">
        <f>общо!E16</f>
        <v>0</v>
      </c>
      <c r="F16" s="14">
        <f>общо!F16</f>
        <v>2</v>
      </c>
      <c r="G16" s="13">
        <f>общо!G16</f>
        <v>2.4</v>
      </c>
      <c r="H16" s="13">
        <f>общо!H16</f>
        <v>14.399999999999999</v>
      </c>
      <c r="I16" s="13">
        <f>общо!I16</f>
        <v>0</v>
      </c>
      <c r="J16" s="13">
        <f>общо!J16</f>
        <v>0</v>
      </c>
      <c r="K16" s="13">
        <f>общо!K16</f>
        <v>10.079999999999998</v>
      </c>
      <c r="L16" s="13">
        <f>общо!L16</f>
        <v>1.224</v>
      </c>
      <c r="M16" s="13">
        <f>общо!M16</f>
        <v>16.104</v>
      </c>
      <c r="N16" s="13">
        <f>общо!N16</f>
        <v>1.9324799999999998</v>
      </c>
      <c r="O16" s="13">
        <f>общо!O16</f>
        <v>18.036479999999997</v>
      </c>
    </row>
    <row r="17" spans="1:15" ht="25.5">
      <c r="A17" s="8">
        <f>общо!A17</f>
        <v>15</v>
      </c>
      <c r="B17" s="9" t="str">
        <f>общо!B17</f>
        <v>Демонтаж на цокъл: каменна облицовка лепена на цименто-варов разтвор</v>
      </c>
      <c r="C17" s="8" t="str">
        <f>общо!C17</f>
        <v>кв.м.</v>
      </c>
      <c r="D17" s="12">
        <f>общо!D17</f>
        <v>80.71</v>
      </c>
      <c r="E17" s="13">
        <f>общо!E17</f>
        <v>0</v>
      </c>
      <c r="F17" s="14">
        <f>общо!F17</f>
        <v>2</v>
      </c>
      <c r="G17" s="13">
        <f>общо!G17</f>
        <v>2.4</v>
      </c>
      <c r="H17" s="13">
        <f>общо!H17</f>
        <v>387.40799999999996</v>
      </c>
      <c r="I17" s="13">
        <f>общо!I17</f>
        <v>0</v>
      </c>
      <c r="J17" s="13">
        <f>общо!J17</f>
        <v>0</v>
      </c>
      <c r="K17" s="13">
        <f>общо!K17</f>
        <v>271.18559999999997</v>
      </c>
      <c r="L17" s="13">
        <f>общо!L17</f>
        <v>32.92968</v>
      </c>
      <c r="M17" s="13">
        <f>общо!M17</f>
        <v>308.91528</v>
      </c>
      <c r="N17" s="13">
        <f>общо!N17</f>
        <v>37.069833599999995</v>
      </c>
      <c r="O17" s="13">
        <f>общо!O17</f>
        <v>345.9851136</v>
      </c>
    </row>
    <row r="18" spans="1:15" ht="25.5">
      <c r="A18" s="8">
        <f>общо!A18</f>
        <v>16</v>
      </c>
      <c r="B18" s="9" t="str">
        <f>общо!B18</f>
        <v>Демонтаж на каменна облицовка от фасадата лепена на цименто- варов разтвор</v>
      </c>
      <c r="C18" s="8" t="str">
        <f>общо!C18</f>
        <v>кв.м.</v>
      </c>
      <c r="D18" s="12">
        <f>общо!D18</f>
        <v>19.45</v>
      </c>
      <c r="E18" s="13">
        <f>общо!E18</f>
        <v>0</v>
      </c>
      <c r="F18" s="14">
        <f>общо!F18</f>
        <v>2</v>
      </c>
      <c r="G18" s="13">
        <f>общо!G18</f>
        <v>2.4</v>
      </c>
      <c r="H18" s="13">
        <f>общо!H18</f>
        <v>93.36</v>
      </c>
      <c r="I18" s="13">
        <f>общо!I18</f>
        <v>0</v>
      </c>
      <c r="J18" s="13">
        <f>общо!J18</f>
        <v>0</v>
      </c>
      <c r="K18" s="13">
        <f>общо!K18</f>
        <v>65.35199999999999</v>
      </c>
      <c r="L18" s="13">
        <f>общо!L18</f>
        <v>7.9356</v>
      </c>
      <c r="M18" s="13">
        <f>общо!M18</f>
        <v>78.08759999999998</v>
      </c>
      <c r="N18" s="13">
        <f>общо!N18</f>
        <v>9.370511999999998</v>
      </c>
      <c r="O18" s="13">
        <f>общо!O18</f>
        <v>87.45811199999997</v>
      </c>
    </row>
    <row r="19" spans="1:15" ht="38.25">
      <c r="A19" s="8">
        <f>общо!A19</f>
        <v>17</v>
      </c>
      <c r="B19" s="9" t="str">
        <f>общо!B19</f>
        <v>Частичен демонтаж на части от фасадната вароциментова фасадна мазилка; отстраняват се обрушените участъци до достигане на здрава основа</v>
      </c>
      <c r="C19" s="8" t="str">
        <f>общо!C19</f>
        <v>кв.м.</v>
      </c>
      <c r="D19" s="12">
        <f>общо!D19</f>
        <v>205.41</v>
      </c>
      <c r="E19" s="13">
        <f>общо!E19</f>
        <v>0</v>
      </c>
      <c r="F19" s="14">
        <f>общо!F19</f>
        <v>2</v>
      </c>
      <c r="G19" s="13">
        <f>общо!G19</f>
        <v>2.4</v>
      </c>
      <c r="H19" s="13">
        <f>общо!H19</f>
        <v>985.968</v>
      </c>
      <c r="I19" s="13">
        <f>общо!I19</f>
        <v>0</v>
      </c>
      <c r="J19" s="13">
        <f>общо!J19</f>
        <v>0</v>
      </c>
      <c r="K19" s="13">
        <f>общо!K19</f>
        <v>690.1776</v>
      </c>
      <c r="L19" s="13">
        <f>общо!L19</f>
        <v>83.80727999999999</v>
      </c>
      <c r="M19" s="13">
        <f>общо!M19</f>
        <v>778.7848799999999</v>
      </c>
      <c r="N19" s="13">
        <f>общо!N19</f>
        <v>93.45418559999999</v>
      </c>
      <c r="O19" s="13">
        <f>общо!O19</f>
        <v>872.2390655999999</v>
      </c>
    </row>
    <row r="20" spans="1:15" ht="12.75">
      <c r="A20" s="8">
        <f>общо!A20</f>
        <v>18</v>
      </c>
      <c r="B20" s="9" t="str">
        <f>общо!B20</f>
        <v>Демонтаж на дървена фасадна обшивка от фасадата</v>
      </c>
      <c r="C20" s="8" t="str">
        <f>общо!C20</f>
        <v>кв.м.</v>
      </c>
      <c r="D20" s="12">
        <f>общо!D20</f>
        <v>30.06</v>
      </c>
      <c r="E20" s="13">
        <f>общо!E20</f>
        <v>0</v>
      </c>
      <c r="F20" s="14">
        <f>общо!F20</f>
        <v>2</v>
      </c>
      <c r="G20" s="13">
        <f>общо!G20</f>
        <v>2.4</v>
      </c>
      <c r="H20" s="13">
        <f>общо!H20</f>
        <v>144.28799999999998</v>
      </c>
      <c r="I20" s="13">
        <f>общо!I20</f>
        <v>0</v>
      </c>
      <c r="J20" s="13">
        <f>общо!J20</f>
        <v>0</v>
      </c>
      <c r="K20" s="13">
        <f>общо!K20</f>
        <v>101.00159999999998</v>
      </c>
      <c r="L20" s="13">
        <f>общо!L20</f>
        <v>12.264479999999999</v>
      </c>
      <c r="M20" s="13">
        <f>общо!M20</f>
        <v>118.06607999999997</v>
      </c>
      <c r="N20" s="13">
        <f>общо!N20</f>
        <v>14.167929599999995</v>
      </c>
      <c r="O20" s="13">
        <f>общо!O20</f>
        <v>132.23400959999998</v>
      </c>
    </row>
    <row r="21" spans="1:15" ht="25.5">
      <c r="A21" s="8">
        <f>общо!A21</f>
        <v>19</v>
      </c>
      <c r="B21" s="9" t="str">
        <f>общо!B21</f>
        <v>Демонтаж на покривно покритие- профилна трапецовидна стоманена ламарина, поцинкована в т.ч. и билни обшивки</v>
      </c>
      <c r="C21" s="8" t="str">
        <f>общо!C21</f>
        <v>кв.м.</v>
      </c>
      <c r="D21" s="12">
        <f>общо!D21</f>
        <v>406.92</v>
      </c>
      <c r="E21" s="13">
        <f>общо!E21</f>
        <v>0</v>
      </c>
      <c r="F21" s="14">
        <f>общо!F21</f>
        <v>2</v>
      </c>
      <c r="G21" s="13">
        <f>общо!G21</f>
        <v>2.4</v>
      </c>
      <c r="H21" s="13">
        <f>общо!H21</f>
        <v>1953.216</v>
      </c>
      <c r="I21" s="13">
        <f>общо!I21</f>
        <v>0</v>
      </c>
      <c r="J21" s="13">
        <f>общо!J21</f>
        <v>0</v>
      </c>
      <c r="K21" s="13">
        <f>общо!K21</f>
        <v>1367.2512</v>
      </c>
      <c r="L21" s="13">
        <f>общо!L21</f>
        <v>166.02336000000003</v>
      </c>
      <c r="M21" s="13">
        <f>общо!M21</f>
        <v>1538.07456</v>
      </c>
      <c r="N21" s="13">
        <f>общо!N21</f>
        <v>184.5689472</v>
      </c>
      <c r="O21" s="13">
        <f>общо!O21</f>
        <v>1722.6435072</v>
      </c>
    </row>
    <row r="22" spans="1:15" ht="12.75">
      <c r="A22" s="8">
        <f>общо!A22</f>
        <v>20</v>
      </c>
      <c r="B22" s="9" t="str">
        <f>общо!B22</f>
        <v>Демонтаж на лежащ олук от поцинкована стоманена ламарина</v>
      </c>
      <c r="C22" s="8" t="str">
        <f>общо!C22</f>
        <v>м.</v>
      </c>
      <c r="D22" s="12">
        <f>общо!D22</f>
        <v>88.2</v>
      </c>
      <c r="E22" s="13">
        <f>общо!E22</f>
        <v>0</v>
      </c>
      <c r="F22" s="14">
        <f>общо!F22</f>
        <v>2</v>
      </c>
      <c r="G22" s="13">
        <f>общо!G22</f>
        <v>2.4</v>
      </c>
      <c r="H22" s="13">
        <f>общо!H22</f>
        <v>423.36</v>
      </c>
      <c r="I22" s="13">
        <f>общо!I22</f>
        <v>0</v>
      </c>
      <c r="J22" s="13">
        <f>общо!J22</f>
        <v>0</v>
      </c>
      <c r="K22" s="13">
        <f>общо!K22</f>
        <v>296.352</v>
      </c>
      <c r="L22" s="13">
        <f>общо!L22</f>
        <v>35.9856</v>
      </c>
      <c r="M22" s="13">
        <f>общо!M22</f>
        <v>337.13759999999996</v>
      </c>
      <c r="N22" s="13">
        <f>общо!N22</f>
        <v>40.456512</v>
      </c>
      <c r="O22" s="13">
        <f>общо!O22</f>
        <v>377.59411199999994</v>
      </c>
    </row>
    <row r="23" spans="1:15" ht="12.75">
      <c r="A23" s="8">
        <f>общо!A23</f>
        <v>21</v>
      </c>
      <c r="B23" s="9" t="str">
        <f>общо!B23</f>
        <v>Демонтаж на дървена покривна конструкция</v>
      </c>
      <c r="C23" s="8" t="str">
        <f>общо!C23</f>
        <v>кв.м.</v>
      </c>
      <c r="D23" s="12">
        <f>общо!D23</f>
        <v>11.44</v>
      </c>
      <c r="E23" s="13">
        <f>общо!E23</f>
        <v>0</v>
      </c>
      <c r="F23" s="14">
        <f>общо!F23</f>
        <v>2</v>
      </c>
      <c r="G23" s="13">
        <f>общо!G23</f>
        <v>2.4</v>
      </c>
      <c r="H23" s="13">
        <f>общо!H23</f>
        <v>54.912</v>
      </c>
      <c r="I23" s="13">
        <f>общо!I23</f>
        <v>0</v>
      </c>
      <c r="J23" s="13">
        <f>общо!J23</f>
        <v>0</v>
      </c>
      <c r="K23" s="13">
        <f>общо!K23</f>
        <v>38.438399999999994</v>
      </c>
      <c r="L23" s="13">
        <f>общо!L23</f>
        <v>4.66752</v>
      </c>
      <c r="M23" s="13">
        <f>общо!M23</f>
        <v>47.905919999999995</v>
      </c>
      <c r="N23" s="13">
        <f>общо!N23</f>
        <v>5.748710399999999</v>
      </c>
      <c r="O23" s="13">
        <f>общо!O23</f>
        <v>53.654630399999995</v>
      </c>
    </row>
    <row r="24" spans="1:15" ht="25.5">
      <c r="A24" s="8">
        <f>общо!A24</f>
        <v>22</v>
      </c>
      <c r="B24" s="9" t="str">
        <f>общо!B24</f>
        <v>Демонтаж на циментова замазка 3-5см. (над топлоизолацията на тавана)</v>
      </c>
      <c r="C24" s="8" t="str">
        <f>общо!C24</f>
        <v>куб.м.</v>
      </c>
      <c r="D24" s="12">
        <f>общо!D24</f>
        <v>18.3888</v>
      </c>
      <c r="E24" s="13">
        <f>общо!E24</f>
        <v>0</v>
      </c>
      <c r="F24" s="14">
        <f>общо!F24</f>
        <v>20</v>
      </c>
      <c r="G24" s="13">
        <f>общо!G24</f>
        <v>2.4</v>
      </c>
      <c r="H24" s="13">
        <f>общо!H24</f>
        <v>882.6624</v>
      </c>
      <c r="I24" s="13">
        <f>общо!I24</f>
        <v>0</v>
      </c>
      <c r="J24" s="13">
        <f>общо!J24</f>
        <v>0</v>
      </c>
      <c r="K24" s="13">
        <f>общо!K24</f>
        <v>617.86368</v>
      </c>
      <c r="L24" s="13">
        <f>общо!L24</f>
        <v>75.02630400000001</v>
      </c>
      <c r="M24" s="13">
        <f>общо!M24</f>
        <v>740.889984</v>
      </c>
      <c r="N24" s="13">
        <f>общо!N24</f>
        <v>88.90679808</v>
      </c>
      <c r="O24" s="13">
        <f>общо!O24</f>
        <v>829.7967820800001</v>
      </c>
    </row>
    <row r="25" spans="1:15" ht="12.75">
      <c r="A25" s="8">
        <f>общо!A25</f>
        <v>23</v>
      </c>
      <c r="B25" s="9" t="str">
        <f>общо!B25</f>
        <v>Демонтаж на насипна топлоизолация на тавана на сградата</v>
      </c>
      <c r="C25" s="8" t="str">
        <f>общо!C25</f>
        <v>куб.м.</v>
      </c>
      <c r="D25" s="12">
        <f>общо!D25</f>
        <v>91.94400000000002</v>
      </c>
      <c r="E25" s="13">
        <f>общо!E25</f>
        <v>0</v>
      </c>
      <c r="F25" s="14">
        <f>общо!F25</f>
        <v>10</v>
      </c>
      <c r="G25" s="13">
        <f>общо!G25</f>
        <v>2.4</v>
      </c>
      <c r="H25" s="13">
        <f>общо!H25</f>
        <v>2206.6560000000004</v>
      </c>
      <c r="I25" s="13">
        <f>общо!I25</f>
        <v>0</v>
      </c>
      <c r="J25" s="13">
        <f>общо!J25</f>
        <v>0</v>
      </c>
      <c r="K25" s="13">
        <f>общо!K25</f>
        <v>1544.6592000000003</v>
      </c>
      <c r="L25" s="13">
        <f>общо!L25</f>
        <v>187.56576000000007</v>
      </c>
      <c r="M25" s="13">
        <f>общо!M25</f>
        <v>1756.2249600000005</v>
      </c>
      <c r="N25" s="13">
        <f>общо!N25</f>
        <v>210.74699520000004</v>
      </c>
      <c r="O25" s="13">
        <f>общо!O25</f>
        <v>1966.9719552000006</v>
      </c>
    </row>
    <row r="26" spans="1:15" ht="12.75">
      <c r="A26" s="8">
        <f>общо!A26</f>
        <v>24</v>
      </c>
      <c r="B26" s="9" t="str">
        <f>общо!B26</f>
        <v>Извозване на строителни отпадъци на разтоварище до 10км.</v>
      </c>
      <c r="C26" s="8" t="str">
        <f>общо!C26</f>
        <v>куб.м.</v>
      </c>
      <c r="D26" s="12">
        <f>общо!D26</f>
        <v>194.55180000000001</v>
      </c>
      <c r="E26" s="13">
        <f>общо!E26</f>
        <v>0</v>
      </c>
      <c r="F26" s="14">
        <f>общо!F26</f>
        <v>8</v>
      </c>
      <c r="G26" s="13">
        <f>общо!G26</f>
        <v>2.4</v>
      </c>
      <c r="H26" s="13">
        <f>общо!H26</f>
        <v>3735.39456</v>
      </c>
      <c r="I26" s="13">
        <f>общо!I26</f>
        <v>0</v>
      </c>
      <c r="J26" s="13">
        <f>общо!J26</f>
        <v>0</v>
      </c>
      <c r="K26" s="13">
        <f>общо!K26</f>
        <v>2614.776192</v>
      </c>
      <c r="L26" s="13">
        <f>общо!L26</f>
        <v>317.5085376</v>
      </c>
      <c r="M26" s="13">
        <f>общо!M26</f>
        <v>2951.4847296</v>
      </c>
      <c r="N26" s="13">
        <f>общо!N26</f>
        <v>354.178167552</v>
      </c>
      <c r="O26" s="13">
        <f>общо!O26</f>
        <v>3305.662897152</v>
      </c>
    </row>
    <row r="27" spans="1:15" ht="25.5">
      <c r="A27" s="8">
        <f>общо!A27</f>
        <v>25</v>
      </c>
      <c r="B27" s="9" t="str">
        <f>общо!B27</f>
        <v>Демонтаж на осветителни тела; временно съхранение и издаване по опис на възложителя на демонтираните осветителни тела</v>
      </c>
      <c r="C27" s="8" t="str">
        <f>общо!C27</f>
        <v>бр.</v>
      </c>
      <c r="D27" s="12">
        <f>общо!D27</f>
        <v>148</v>
      </c>
      <c r="E27" s="13">
        <f>общо!E27</f>
        <v>0</v>
      </c>
      <c r="F27" s="14">
        <f>общо!F27</f>
        <v>1</v>
      </c>
      <c r="G27" s="13">
        <f>общо!G27</f>
        <v>4.8</v>
      </c>
      <c r="H27" s="13">
        <f>общо!H27</f>
        <v>710.4</v>
      </c>
      <c r="I27" s="13">
        <f>общо!I27</f>
        <v>0</v>
      </c>
      <c r="J27" s="13">
        <f>общо!J27</f>
        <v>0</v>
      </c>
      <c r="K27" s="13">
        <f>общо!K27</f>
        <v>497.28</v>
      </c>
      <c r="L27" s="13">
        <f>общо!L27</f>
        <v>60.38399999999999</v>
      </c>
      <c r="M27" s="13">
        <f>общо!M27</f>
        <v>562.4639999999999</v>
      </c>
      <c r="N27" s="13">
        <f>общо!N27</f>
        <v>67.49568</v>
      </c>
      <c r="O27" s="13">
        <f>общо!O27</f>
        <v>629.9596799999999</v>
      </c>
    </row>
    <row r="28" spans="1:15" ht="12.75">
      <c r="A28" s="50" t="s">
        <v>116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5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</sheetData>
  <sheetProtection/>
  <mergeCells count="1">
    <mergeCell ref="A28:O30"/>
  </mergeCells>
  <printOptions/>
  <pageMargins left="0.3937007874015748" right="0.3937007874015748" top="0.984251968503937" bottom="0.984251968503937" header="0.5118110236220472" footer="0.5118110236220472"/>
  <pageSetup fitToHeight="5" fitToWidth="1" horizontalDpi="600" verticalDpi="600" orientation="landscape" paperSize="9" scale="72" r:id="rId1"/>
  <headerFooter alignWithMargins="0">
    <oddHeader>&amp;CПОВИШАВАНЕ НА ЕНЕРГИЙНАТА ЕФЕКТИВНОСТ
НА СГРАДАТА НА ПОЛИКЛИНИКАТА С ИД.№83017.504.4305.3 ПО КККР НА ГР.ШАБЛА</oddHeader>
    <oddFooter>&amp;LАНАЛИЗ НА ЦЕНАТА И МЕТОДИКА ЗА ЦЕНООБРАЗУВАНЕ&amp;RПроектант :………………………………
 дипл.арх.Кристиян Маркулев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view="pageBreakPreview" zoomScaleSheetLayoutView="100" zoomScalePageLayoutView="0" workbookViewId="0" topLeftCell="A1">
      <selection activeCell="A15" sqref="A15:O17"/>
    </sheetView>
  </sheetViews>
  <sheetFormatPr defaultColWidth="9.140625" defaultRowHeight="12.75"/>
  <cols>
    <col min="1" max="1" width="4.7109375" style="1" customWidth="1"/>
    <col min="2" max="2" width="62.57421875" style="3" bestFit="1" customWidth="1"/>
    <col min="3" max="3" width="6.28125" style="1" bestFit="1" customWidth="1"/>
    <col min="4" max="4" width="8.00390625" style="5" bestFit="1" customWidth="1"/>
    <col min="5" max="5" width="9.140625" style="4" bestFit="1" customWidth="1"/>
    <col min="6" max="6" width="8.7109375" style="6" bestFit="1" customWidth="1"/>
    <col min="7" max="7" width="7.28125" style="4" bestFit="1" customWidth="1"/>
    <col min="8" max="12" width="11.140625" style="4" bestFit="1" customWidth="1"/>
    <col min="13" max="13" width="12.140625" style="4" bestFit="1" customWidth="1"/>
    <col min="14" max="14" width="11.140625" style="4" bestFit="1" customWidth="1"/>
    <col min="15" max="15" width="12.140625" style="4" bestFit="1" customWidth="1"/>
    <col min="16" max="16384" width="9.140625" style="1" customWidth="1"/>
  </cols>
  <sheetData>
    <row r="1" spans="1:15" s="2" customFormat="1" ht="74.25" customHeight="1">
      <c r="A1" s="25"/>
      <c r="B1" s="16" t="s">
        <v>94</v>
      </c>
      <c r="C1" s="26" t="s">
        <v>95</v>
      </c>
      <c r="D1" s="27" t="s">
        <v>96</v>
      </c>
      <c r="E1" s="11" t="s">
        <v>97</v>
      </c>
      <c r="F1" s="10" t="s">
        <v>99</v>
      </c>
      <c r="G1" s="11" t="s">
        <v>74</v>
      </c>
      <c r="H1" s="11" t="s">
        <v>98</v>
      </c>
      <c r="I1" s="11" t="s">
        <v>77</v>
      </c>
      <c r="J1" s="11" t="s">
        <v>76</v>
      </c>
      <c r="K1" s="11" t="s">
        <v>75</v>
      </c>
      <c r="L1" s="11" t="s">
        <v>71</v>
      </c>
      <c r="M1" s="11" t="s">
        <v>72</v>
      </c>
      <c r="N1" s="11" t="s">
        <v>70</v>
      </c>
      <c r="O1" s="11" t="s">
        <v>73</v>
      </c>
    </row>
    <row r="2" spans="1:15" s="7" customFormat="1" ht="12.75">
      <c r="A2" s="15"/>
      <c r="B2" s="16" t="str">
        <f>общо!B28</f>
        <v>ТОПЛОИЗОЛАЦИОННА СИСТЕМА ПО ФАСАДАТА</v>
      </c>
      <c r="C2" s="15"/>
      <c r="D2" s="17"/>
      <c r="E2" s="18"/>
      <c r="F2" s="19"/>
      <c r="G2" s="18"/>
      <c r="H2" s="18"/>
      <c r="I2" s="18"/>
      <c r="J2" s="18"/>
      <c r="K2" s="18"/>
      <c r="L2" s="18"/>
      <c r="M2" s="18"/>
      <c r="N2" s="18"/>
      <c r="O2" s="18">
        <f>SUM(O3:O14)</f>
        <v>76755.02254055999</v>
      </c>
    </row>
    <row r="3" spans="1:15" ht="25.5">
      <c r="A3" s="8">
        <f>общо!A29</f>
        <v>1</v>
      </c>
      <c r="B3" s="9" t="str">
        <f>общо!B29</f>
        <v>Изкърпване на обрушени участъци на фасадата с циментоварова мазилка</v>
      </c>
      <c r="C3" s="8" t="str">
        <f>общо!C29</f>
        <v>кв.м.</v>
      </c>
      <c r="D3" s="12">
        <f>общо!D29</f>
        <v>335.63</v>
      </c>
      <c r="E3" s="13">
        <f>общо!E29</f>
        <v>3</v>
      </c>
      <c r="F3" s="14">
        <f>общо!F29</f>
        <v>2</v>
      </c>
      <c r="G3" s="13">
        <f>общо!G29</f>
        <v>4.8</v>
      </c>
      <c r="H3" s="13">
        <f>общо!H29</f>
        <v>3222.048</v>
      </c>
      <c r="I3" s="13">
        <f>общо!I29</f>
        <v>151.0335</v>
      </c>
      <c r="J3" s="13">
        <f>общо!J29</f>
        <v>120.82679999999999</v>
      </c>
      <c r="K3" s="13">
        <f>общо!K29</f>
        <v>2255.4336</v>
      </c>
      <c r="L3" s="13">
        <f>общо!L29</f>
        <v>337.81159499999995</v>
      </c>
      <c r="M3" s="13">
        <f>общо!M29</f>
        <v>3881.595495</v>
      </c>
      <c r="N3" s="13">
        <f>общо!N29</f>
        <v>465.7914594</v>
      </c>
      <c r="O3" s="13">
        <f>общо!O29</f>
        <v>4347.3869544</v>
      </c>
    </row>
    <row r="4" spans="1:15" ht="12.75">
      <c r="A4" s="8">
        <f>общо!A30</f>
        <v>2</v>
      </c>
      <c r="B4" s="9" t="str">
        <f>общо!B30</f>
        <v>Монтаж и обезопасяване на фасадно скеле</v>
      </c>
      <c r="C4" s="8" t="str">
        <f>общо!C30</f>
        <v>кв.м.</v>
      </c>
      <c r="D4" s="12">
        <f>общо!D30</f>
        <v>855</v>
      </c>
      <c r="E4" s="13">
        <f>общо!E30</f>
        <v>1.5</v>
      </c>
      <c r="F4" s="14">
        <f>общо!F30</f>
        <v>2</v>
      </c>
      <c r="G4" s="13">
        <f>общо!G30</f>
        <v>4.8</v>
      </c>
      <c r="H4" s="13">
        <f>общо!H30</f>
        <v>8208</v>
      </c>
      <c r="I4" s="13">
        <f>общо!I30</f>
        <v>192.375</v>
      </c>
      <c r="J4" s="13">
        <f>общо!J30</f>
        <v>153.9</v>
      </c>
      <c r="K4" s="13">
        <f>общо!K30</f>
        <v>5745.599999999999</v>
      </c>
      <c r="L4" s="13">
        <f>общо!L30</f>
        <v>779.1187500000001</v>
      </c>
      <c r="M4" s="13">
        <f>общо!M30</f>
        <v>8163.09375</v>
      </c>
      <c r="N4" s="13">
        <f>общо!N30</f>
        <v>979.57125</v>
      </c>
      <c r="O4" s="13">
        <f>общо!O30</f>
        <v>9142.665</v>
      </c>
    </row>
    <row r="5" spans="1:15" ht="12.75">
      <c r="A5" s="8">
        <f>общо!A31</f>
        <v>3</v>
      </c>
      <c r="B5" s="9" t="str">
        <f>общо!B31</f>
        <v>Демонтаж на фасадно скеле</v>
      </c>
      <c r="C5" s="8" t="str">
        <f>общо!C31</f>
        <v>кв.м.</v>
      </c>
      <c r="D5" s="12">
        <f>общо!D31</f>
        <v>855</v>
      </c>
      <c r="E5" s="13">
        <f>общо!E31</f>
        <v>0</v>
      </c>
      <c r="F5" s="14">
        <f>общо!F31</f>
        <v>1</v>
      </c>
      <c r="G5" s="13">
        <f>общо!G31</f>
        <v>4.8</v>
      </c>
      <c r="H5" s="13">
        <f>общо!H31</f>
        <v>4104</v>
      </c>
      <c r="I5" s="13">
        <f>общо!I31</f>
        <v>0</v>
      </c>
      <c r="J5" s="13">
        <f>общо!J31</f>
        <v>0</v>
      </c>
      <c r="K5" s="13">
        <f>общо!K31</f>
        <v>2872.7999999999997</v>
      </c>
      <c r="L5" s="13">
        <f>общо!L31</f>
        <v>348.84</v>
      </c>
      <c r="M5" s="13">
        <f>общо!M31</f>
        <v>3226.44</v>
      </c>
      <c r="N5" s="13">
        <f>общо!N31</f>
        <v>387.1728</v>
      </c>
      <c r="O5" s="13">
        <f>общо!O31</f>
        <v>3613.6128</v>
      </c>
    </row>
    <row r="6" spans="1:15" ht="25.5">
      <c r="A6" s="8">
        <f>общо!A32</f>
        <v>4</v>
      </c>
      <c r="B6" s="9" t="str">
        <f>общо!B32</f>
        <v>Топлоизолация XPS 80мм., лепена на гребен и дюбелирана (6 дюбела/кв.м.)</v>
      </c>
      <c r="C6" s="8" t="str">
        <f>общо!C32</f>
        <v>кв.м.</v>
      </c>
      <c r="D6" s="12">
        <f>общо!D32</f>
        <v>569.26</v>
      </c>
      <c r="E6" s="13">
        <f>общо!E32</f>
        <v>4.5</v>
      </c>
      <c r="F6" s="14">
        <f>общо!F32</f>
        <v>2</v>
      </c>
      <c r="G6" s="13">
        <f>общо!G32</f>
        <v>4.8</v>
      </c>
      <c r="H6" s="13">
        <f>общо!H32</f>
        <v>5464.896</v>
      </c>
      <c r="I6" s="13">
        <f>общо!I32</f>
        <v>384.2505</v>
      </c>
      <c r="J6" s="13">
        <f>общо!J32</f>
        <v>307.4004</v>
      </c>
      <c r="K6" s="13">
        <f>общо!K32</f>
        <v>3825.4271999999996</v>
      </c>
      <c r="L6" s="13">
        <f>общо!L32</f>
        <v>627.1822050000001</v>
      </c>
      <c r="M6" s="13">
        <f>общо!M32</f>
        <v>7715.530304999999</v>
      </c>
      <c r="N6" s="13">
        <f>общо!N32</f>
        <v>925.8636365999998</v>
      </c>
      <c r="O6" s="13">
        <f>общо!O32</f>
        <v>8641.3939416</v>
      </c>
    </row>
    <row r="7" spans="1:15" ht="25.5">
      <c r="A7" s="8">
        <f>общо!A33</f>
        <v>5</v>
      </c>
      <c r="B7" s="9" t="str">
        <f>общо!B33</f>
        <v>Топлоизолация XPS 30мм., лепена на гребен и дюбелирана (6 дюбела/кв.м.)- обръщане около дограмата с ширина до 15см.</v>
      </c>
      <c r="C7" s="8" t="str">
        <f>общо!C33</f>
        <v>м.</v>
      </c>
      <c r="D7" s="12">
        <f>общо!D33</f>
        <v>498.5</v>
      </c>
      <c r="E7" s="13">
        <f>общо!E33</f>
        <v>4.5</v>
      </c>
      <c r="F7" s="14">
        <f>общо!F33</f>
        <v>2</v>
      </c>
      <c r="G7" s="13">
        <f>общо!G33</f>
        <v>4.8</v>
      </c>
      <c r="H7" s="13">
        <f>общо!H33</f>
        <v>4785.599999999999</v>
      </c>
      <c r="I7" s="13">
        <f>общо!I33</f>
        <v>336.4875</v>
      </c>
      <c r="J7" s="13">
        <f>общо!J33</f>
        <v>269.19</v>
      </c>
      <c r="K7" s="13">
        <f>общо!K33</f>
        <v>3349.9199999999996</v>
      </c>
      <c r="L7" s="13">
        <f>общо!L33</f>
        <v>549.2223749999999</v>
      </c>
      <c r="M7" s="13">
        <f>общо!M33</f>
        <v>6757.6698750000005</v>
      </c>
      <c r="N7" s="13">
        <f>общо!N33</f>
        <v>810.920385</v>
      </c>
      <c r="O7" s="13">
        <f>общо!O33</f>
        <v>7568.590260000001</v>
      </c>
    </row>
    <row r="8" spans="1:15" ht="12.75">
      <c r="A8" s="8">
        <f>общо!A34</f>
        <v>6</v>
      </c>
      <c r="B8" s="9" t="str">
        <f>общо!B34</f>
        <v>Стъклофибърна армираща мрежа</v>
      </c>
      <c r="C8" s="8" t="str">
        <f>общо!C34</f>
        <v>кв.м.</v>
      </c>
      <c r="D8" s="12">
        <f>общо!D34</f>
        <v>644.035</v>
      </c>
      <c r="E8" s="13">
        <f>общо!E34</f>
        <v>1.2</v>
      </c>
      <c r="F8" s="14">
        <f>общо!F34</f>
        <v>2</v>
      </c>
      <c r="G8" s="13">
        <f>общо!G34</f>
        <v>4.8</v>
      </c>
      <c r="H8" s="13">
        <f>общо!H34</f>
        <v>6182.736</v>
      </c>
      <c r="I8" s="13">
        <f>общо!I34</f>
        <v>115.9263</v>
      </c>
      <c r="J8" s="13">
        <f>общо!J34</f>
        <v>92.74104</v>
      </c>
      <c r="K8" s="13">
        <f>общо!K34</f>
        <v>4327.9151999999995</v>
      </c>
      <c r="L8" s="13">
        <f>общо!L34</f>
        <v>574.608027</v>
      </c>
      <c r="M8" s="13">
        <f>общо!M34</f>
        <v>5893.632567</v>
      </c>
      <c r="N8" s="13">
        <f>общо!N34</f>
        <v>707.2359080399999</v>
      </c>
      <c r="O8" s="13">
        <f>общо!O34</f>
        <v>6600.86847504</v>
      </c>
    </row>
    <row r="9" spans="1:15" ht="12.75">
      <c r="A9" s="8">
        <f>общо!A35</f>
        <v>7</v>
      </c>
      <c r="B9" s="9" t="str">
        <f>общо!B35</f>
        <v>Шпакловка с циментово лепило</v>
      </c>
      <c r="C9" s="8" t="str">
        <f>общо!C35</f>
        <v>кв.м.</v>
      </c>
      <c r="D9" s="12">
        <f>общо!D35</f>
        <v>644.035</v>
      </c>
      <c r="E9" s="13">
        <f>общо!E35</f>
        <v>0.6</v>
      </c>
      <c r="F9" s="14">
        <f>общо!F35</f>
        <v>2</v>
      </c>
      <c r="G9" s="13">
        <f>общо!G35</f>
        <v>4.8</v>
      </c>
      <c r="H9" s="13">
        <f>общо!H35</f>
        <v>6182.736</v>
      </c>
      <c r="I9" s="13">
        <f>общо!I35</f>
        <v>57.96315</v>
      </c>
      <c r="J9" s="13">
        <f>общо!J35</f>
        <v>46.37052</v>
      </c>
      <c r="K9" s="13">
        <f>общо!K35</f>
        <v>4327.9151999999995</v>
      </c>
      <c r="L9" s="13">
        <f>общо!L35</f>
        <v>550.0702934999999</v>
      </c>
      <c r="M9" s="13">
        <f>общо!M35</f>
        <v>5378.340163499999</v>
      </c>
      <c r="N9" s="13">
        <f>общо!N35</f>
        <v>645.4008196199999</v>
      </c>
      <c r="O9" s="13">
        <f>общо!O35</f>
        <v>6023.740983119999</v>
      </c>
    </row>
    <row r="10" spans="1:15" ht="12.75">
      <c r="A10" s="8">
        <f>общо!A36</f>
        <v>8</v>
      </c>
      <c r="B10" s="9" t="str">
        <f>общо!B36</f>
        <v>Профил-пластмасов ъглоусилител с мрежа, двустранно</v>
      </c>
      <c r="C10" s="8" t="str">
        <f>общо!C36</f>
        <v>м.</v>
      </c>
      <c r="D10" s="12">
        <f>общо!D36</f>
        <v>453.09999999999997</v>
      </c>
      <c r="E10" s="13">
        <f>общо!E36</f>
        <v>2.4</v>
      </c>
      <c r="F10" s="14">
        <f>общо!F36</f>
        <v>2</v>
      </c>
      <c r="G10" s="13">
        <f>общо!G36</f>
        <v>4.8</v>
      </c>
      <c r="H10" s="13">
        <f>общо!H36</f>
        <v>4349.759999999999</v>
      </c>
      <c r="I10" s="13">
        <f>общо!I36</f>
        <v>163.11599999999996</v>
      </c>
      <c r="J10" s="13">
        <f>общо!J36</f>
        <v>130.4928</v>
      </c>
      <c r="K10" s="13">
        <f>общо!K36</f>
        <v>3044.8319999999994</v>
      </c>
      <c r="L10" s="13">
        <f>общо!L36</f>
        <v>438.7820399999999</v>
      </c>
      <c r="M10" s="13">
        <f>общо!M36</f>
        <v>4874.262839999999</v>
      </c>
      <c r="N10" s="13">
        <f>общо!N36</f>
        <v>584.9115407999999</v>
      </c>
      <c r="O10" s="13">
        <f>общо!O36</f>
        <v>5459.174380799999</v>
      </c>
    </row>
    <row r="11" spans="1:15" ht="12.75">
      <c r="A11" s="8">
        <f>общо!A37</f>
        <v>9</v>
      </c>
      <c r="B11" s="9" t="str">
        <f>общо!B37</f>
        <v>Профил-пластмасов откапник с мрежа, двустранно</v>
      </c>
      <c r="C11" s="8" t="str">
        <f>общо!C37</f>
        <v>м.</v>
      </c>
      <c r="D11" s="12">
        <f>общо!D37</f>
        <v>175.55</v>
      </c>
      <c r="E11" s="13">
        <f>общо!E37</f>
        <v>2.4</v>
      </c>
      <c r="F11" s="14">
        <f>общо!F37</f>
        <v>2</v>
      </c>
      <c r="G11" s="13">
        <f>общо!G37</f>
        <v>4.8</v>
      </c>
      <c r="H11" s="13">
        <f>общо!H37</f>
        <v>1685.28</v>
      </c>
      <c r="I11" s="13">
        <f>общо!I37</f>
        <v>63.19799999999999</v>
      </c>
      <c r="J11" s="13">
        <f>общо!J37</f>
        <v>50.5584</v>
      </c>
      <c r="K11" s="13">
        <f>общо!K37</f>
        <v>1179.696</v>
      </c>
      <c r="L11" s="13">
        <f>общо!L37</f>
        <v>170.00261999999998</v>
      </c>
      <c r="M11" s="13">
        <f>общо!M37</f>
        <v>1894.3750199999997</v>
      </c>
      <c r="N11" s="13">
        <f>общо!N37</f>
        <v>227.32500239999996</v>
      </c>
      <c r="O11" s="13">
        <f>общо!O37</f>
        <v>2121.7000224</v>
      </c>
    </row>
    <row r="12" spans="1:15" ht="12.75">
      <c r="A12" s="8">
        <f>общо!A38</f>
        <v>10</v>
      </c>
      <c r="B12" s="9" t="str">
        <f>общо!B38</f>
        <v>Профил-пластмасов вътрешен ъгъл с мрежа, двустранно</v>
      </c>
      <c r="C12" s="8" t="str">
        <f>общо!C38</f>
        <v>м.</v>
      </c>
      <c r="D12" s="12">
        <f>общо!D38</f>
        <v>19.2</v>
      </c>
      <c r="E12" s="13">
        <f>общо!E38</f>
        <v>2.4</v>
      </c>
      <c r="F12" s="14">
        <f>общо!F38</f>
        <v>2</v>
      </c>
      <c r="G12" s="13">
        <f>общо!G38</f>
        <v>4.8</v>
      </c>
      <c r="H12" s="13">
        <f>общо!H38</f>
        <v>184.32</v>
      </c>
      <c r="I12" s="13">
        <f>общо!I38</f>
        <v>6.912</v>
      </c>
      <c r="J12" s="13">
        <f>общо!J38</f>
        <v>5.529599999999999</v>
      </c>
      <c r="K12" s="13">
        <f>общо!K38</f>
        <v>129.024</v>
      </c>
      <c r="L12" s="13">
        <f>общо!L38</f>
        <v>18.59328</v>
      </c>
      <c r="M12" s="13">
        <f>общо!M38</f>
        <v>215.73888</v>
      </c>
      <c r="N12" s="13">
        <f>общо!N38</f>
        <v>25.8886656</v>
      </c>
      <c r="O12" s="13">
        <f>общо!O38</f>
        <v>241.6275456</v>
      </c>
    </row>
    <row r="13" spans="1:15" ht="25.5">
      <c r="A13" s="8">
        <f>общо!A39</f>
        <v>11</v>
      </c>
      <c r="B13" s="9" t="str">
        <f>общо!B39</f>
        <v>Профил-пластмасов контакт на мазилката с дограмата, с мрежа, едностранно</v>
      </c>
      <c r="C13" s="8" t="str">
        <f>общо!C39</f>
        <v>м.</v>
      </c>
      <c r="D13" s="12">
        <f>общо!D39</f>
        <v>498.5</v>
      </c>
      <c r="E13" s="13">
        <f>общо!E39</f>
        <v>2.4</v>
      </c>
      <c r="F13" s="14">
        <f>общо!F39</f>
        <v>2</v>
      </c>
      <c r="G13" s="13">
        <f>общо!G39</f>
        <v>4.8</v>
      </c>
      <c r="H13" s="13">
        <f>общо!H39</f>
        <v>4785.599999999999</v>
      </c>
      <c r="I13" s="13">
        <f>общо!I39</f>
        <v>179.45999999999998</v>
      </c>
      <c r="J13" s="13">
        <f>общо!J39</f>
        <v>143.56799999999998</v>
      </c>
      <c r="K13" s="13">
        <f>общо!K39</f>
        <v>3349.9199999999996</v>
      </c>
      <c r="L13" s="13">
        <f>общо!L39</f>
        <v>482.74739999999997</v>
      </c>
      <c r="M13" s="13">
        <f>общо!M39</f>
        <v>5361.6954</v>
      </c>
      <c r="N13" s="13">
        <f>общо!N39</f>
        <v>643.4034479999999</v>
      </c>
      <c r="O13" s="13">
        <f>общо!O39</f>
        <v>6005.098848</v>
      </c>
    </row>
    <row r="14" spans="1:15" ht="38.25">
      <c r="A14" s="8">
        <f>общо!A40</f>
        <v>12</v>
      </c>
      <c r="B14" s="9" t="str">
        <f>общо!B40</f>
        <v>Доставка и полагане на полимерна структурна мазилка; два цвята; за приложение в климатични условия с повишена влажност и агресивни условия</v>
      </c>
      <c r="C14" s="8" t="str">
        <f>общо!C40</f>
        <v>кв.м.</v>
      </c>
      <c r="D14" s="12">
        <f>общо!D40</f>
        <v>644.035</v>
      </c>
      <c r="E14" s="13">
        <f>общо!E40</f>
        <v>12</v>
      </c>
      <c r="F14" s="14">
        <f>общо!F40</f>
        <v>2</v>
      </c>
      <c r="G14" s="13">
        <f>общо!G40</f>
        <v>4.8</v>
      </c>
      <c r="H14" s="13">
        <f>общо!H40</f>
        <v>6182.736</v>
      </c>
      <c r="I14" s="13">
        <f>общо!I40</f>
        <v>1159.263</v>
      </c>
      <c r="J14" s="13">
        <f>общо!J40</f>
        <v>927.4104</v>
      </c>
      <c r="K14" s="13">
        <f>общо!K40</f>
        <v>4327.9151999999995</v>
      </c>
      <c r="L14" s="13">
        <f>общо!L40</f>
        <v>1016.2872299999999</v>
      </c>
      <c r="M14" s="13">
        <f>общо!M40</f>
        <v>15168.89583</v>
      </c>
      <c r="N14" s="13">
        <f>общо!N40</f>
        <v>1820.2674995999998</v>
      </c>
      <c r="O14" s="13">
        <f>общо!O40</f>
        <v>16989.1633296</v>
      </c>
    </row>
    <row r="15" spans="1:15" ht="12.75">
      <c r="A15" s="50" t="s">
        <v>116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2.7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</sheetData>
  <sheetProtection/>
  <mergeCells count="1">
    <mergeCell ref="A15:O17"/>
  </mergeCells>
  <printOptions/>
  <pageMargins left="0.3937007874015748" right="0.3937007874015748" top="0.984251968503937" bottom="0.984251968503937" header="0.5118110236220472" footer="0.5118110236220472"/>
  <pageSetup fitToHeight="2" fitToWidth="1" horizontalDpi="600" verticalDpi="600" orientation="landscape" paperSize="9" scale="71" r:id="rId1"/>
  <headerFooter alignWithMargins="0">
    <oddHeader>&amp;CПОВИШАВАНЕ НА ЕНЕРГИЙНАТА ЕФЕКТИВНОСТ
НА СГРАДАТА НА ПОЛИКЛИНИКАТА С ИД.№83017.504.4305.3 ПО КККР НА ГР.ШАБЛА</oddHeader>
    <oddFooter>&amp;LАНАЛИЗ НА ЦЕНАТА И МЕТОДИКА ЗА ЦЕНООБРАЗУВАНЕ&amp;RПроектант :………………………………
 дипл.арх.Кристиян Маркулев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2"/>
  <sheetViews>
    <sheetView tabSelected="1" view="pageLayout" zoomScaleSheetLayoutView="100" workbookViewId="0" topLeftCell="A1">
      <selection activeCell="B1" sqref="B1:D1"/>
    </sheetView>
  </sheetViews>
  <sheetFormatPr defaultColWidth="9.140625" defaultRowHeight="12.75"/>
  <cols>
    <col min="1" max="1" width="4.7109375" style="1" customWidth="1"/>
    <col min="2" max="2" width="62.57421875" style="3" bestFit="1" customWidth="1"/>
    <col min="3" max="3" width="6.28125" style="1" bestFit="1" customWidth="1"/>
    <col min="4" max="4" width="8.00390625" style="5" bestFit="1" customWidth="1"/>
    <col min="5" max="5" width="9.140625" style="4" bestFit="1" customWidth="1"/>
    <col min="6" max="6" width="12.421875" style="4" bestFit="1" customWidth="1"/>
    <col min="7" max="7" width="13.421875" style="1" bestFit="1" customWidth="1"/>
    <col min="8" max="8" width="12.140625" style="1" bestFit="1" customWidth="1"/>
    <col min="9" max="16384" width="9.140625" style="1" customWidth="1"/>
  </cols>
  <sheetData>
    <row r="2" spans="1:6" ht="48" customHeight="1">
      <c r="A2" s="54" t="s">
        <v>129</v>
      </c>
      <c r="B2" s="54"/>
      <c r="C2" s="54"/>
      <c r="D2" s="54"/>
      <c r="E2" s="54"/>
      <c r="F2" s="54"/>
    </row>
    <row r="3" spans="1:6" ht="31.5" customHeight="1">
      <c r="A3" s="60" t="s">
        <v>121</v>
      </c>
      <c r="B3" s="60"/>
      <c r="C3" s="60"/>
      <c r="D3" s="60"/>
      <c r="E3" s="60"/>
      <c r="F3" s="60"/>
    </row>
    <row r="4" spans="1:6" ht="28.5" customHeight="1">
      <c r="A4" s="60" t="s">
        <v>122</v>
      </c>
      <c r="B4" s="60"/>
      <c r="C4" s="60"/>
      <c r="D4" s="60"/>
      <c r="E4" s="60"/>
      <c r="F4" s="60"/>
    </row>
    <row r="5" spans="1:6" ht="92.25" customHeight="1">
      <c r="A5" s="60" t="s">
        <v>123</v>
      </c>
      <c r="B5" s="60"/>
      <c r="C5" s="60"/>
      <c r="D5" s="60"/>
      <c r="E5" s="60"/>
      <c r="F5" s="60"/>
    </row>
    <row r="6" spans="1:6" s="2" customFormat="1" ht="74.25" customHeight="1">
      <c r="A6" s="25" t="s">
        <v>115</v>
      </c>
      <c r="B6" s="38" t="s">
        <v>94</v>
      </c>
      <c r="C6" s="26" t="s">
        <v>95</v>
      </c>
      <c r="D6" s="27" t="s">
        <v>96</v>
      </c>
      <c r="E6" s="46" t="s">
        <v>124</v>
      </c>
      <c r="F6" s="46" t="s">
        <v>125</v>
      </c>
    </row>
    <row r="7" spans="1:6" s="2" customFormat="1" ht="18" customHeight="1">
      <c r="A7" s="61" t="s">
        <v>117</v>
      </c>
      <c r="B7" s="62"/>
      <c r="C7" s="62"/>
      <c r="D7" s="62"/>
      <c r="E7" s="62"/>
      <c r="F7" s="63"/>
    </row>
    <row r="8" spans="1:6" s="42" customFormat="1" ht="12.75" customHeight="1">
      <c r="A8" s="39"/>
      <c r="B8" s="40" t="s">
        <v>85</v>
      </c>
      <c r="C8" s="39"/>
      <c r="D8" s="43"/>
      <c r="E8" s="44"/>
      <c r="F8" s="41"/>
    </row>
    <row r="9" spans="1:6" ht="26.25" customHeight="1">
      <c r="A9" s="8">
        <v>1</v>
      </c>
      <c r="B9" s="9" t="s">
        <v>13</v>
      </c>
      <c r="C9" s="8" t="s">
        <v>79</v>
      </c>
      <c r="D9" s="12">
        <v>80.71</v>
      </c>
      <c r="E9" s="13"/>
      <c r="F9" s="13"/>
    </row>
    <row r="10" spans="1:6" ht="26.25" customHeight="1">
      <c r="A10" s="8">
        <v>2</v>
      </c>
      <c r="B10" s="9" t="s">
        <v>14</v>
      </c>
      <c r="C10" s="8" t="s">
        <v>79</v>
      </c>
      <c r="D10" s="12">
        <v>19.45</v>
      </c>
      <c r="E10" s="13"/>
      <c r="F10" s="13"/>
    </row>
    <row r="11" spans="1:6" ht="46.5" customHeight="1">
      <c r="A11" s="8">
        <v>3</v>
      </c>
      <c r="B11" s="9" t="s">
        <v>15</v>
      </c>
      <c r="C11" s="8" t="s">
        <v>79</v>
      </c>
      <c r="D11" s="12">
        <v>205.41</v>
      </c>
      <c r="E11" s="13"/>
      <c r="F11" s="13"/>
    </row>
    <row r="12" spans="1:6" ht="12.75">
      <c r="A12" s="8">
        <v>4</v>
      </c>
      <c r="B12" s="9" t="s">
        <v>16</v>
      </c>
      <c r="C12" s="8" t="s">
        <v>79</v>
      </c>
      <c r="D12" s="12">
        <v>30.06</v>
      </c>
      <c r="E12" s="13"/>
      <c r="F12" s="13"/>
    </row>
    <row r="13" spans="1:6" ht="12.75">
      <c r="A13" s="8">
        <v>5</v>
      </c>
      <c r="B13" s="9" t="s">
        <v>80</v>
      </c>
      <c r="C13" s="8" t="s">
        <v>24</v>
      </c>
      <c r="D13" s="12">
        <v>102.61</v>
      </c>
      <c r="E13" s="13"/>
      <c r="F13" s="13"/>
    </row>
    <row r="14" spans="1:6" ht="25.5">
      <c r="A14" s="8">
        <v>6</v>
      </c>
      <c r="B14" s="9" t="s">
        <v>26</v>
      </c>
      <c r="C14" s="8" t="s">
        <v>79</v>
      </c>
      <c r="D14" s="12">
        <v>335.63</v>
      </c>
      <c r="E14" s="13"/>
      <c r="F14" s="13"/>
    </row>
    <row r="15" spans="1:6" ht="12.75">
      <c r="A15" s="8">
        <v>7</v>
      </c>
      <c r="B15" s="9" t="s">
        <v>28</v>
      </c>
      <c r="C15" s="8" t="s">
        <v>79</v>
      </c>
      <c r="D15" s="12">
        <v>855</v>
      </c>
      <c r="E15" s="13"/>
      <c r="F15" s="13"/>
    </row>
    <row r="16" spans="1:6" ht="12.75">
      <c r="A16" s="8">
        <v>8</v>
      </c>
      <c r="B16" s="9" t="s">
        <v>27</v>
      </c>
      <c r="C16" s="8" t="s">
        <v>79</v>
      </c>
      <c r="D16" s="12">
        <v>855</v>
      </c>
      <c r="E16" s="13"/>
      <c r="F16" s="13"/>
    </row>
    <row r="17" spans="1:6" ht="25.5">
      <c r="A17" s="8">
        <v>9</v>
      </c>
      <c r="B17" s="9" t="s">
        <v>25</v>
      </c>
      <c r="C17" s="8" t="s">
        <v>79</v>
      </c>
      <c r="D17" s="12">
        <v>569.26</v>
      </c>
      <c r="E17" s="13"/>
      <c r="F17" s="13"/>
    </row>
    <row r="18" spans="1:6" ht="25.5">
      <c r="A18" s="8">
        <v>10</v>
      </c>
      <c r="B18" s="9" t="s">
        <v>56</v>
      </c>
      <c r="C18" s="8" t="s">
        <v>55</v>
      </c>
      <c r="D18" s="12">
        <v>498.5</v>
      </c>
      <c r="E18" s="13"/>
      <c r="F18" s="13"/>
    </row>
    <row r="19" spans="1:6" ht="12.75">
      <c r="A19" s="8">
        <v>11</v>
      </c>
      <c r="B19" s="9" t="s">
        <v>29</v>
      </c>
      <c r="C19" s="8" t="s">
        <v>79</v>
      </c>
      <c r="D19" s="12">
        <v>644.035</v>
      </c>
      <c r="E19" s="13"/>
      <c r="F19" s="13"/>
    </row>
    <row r="20" spans="1:6" ht="12.75">
      <c r="A20" s="8">
        <v>12</v>
      </c>
      <c r="B20" s="9" t="s">
        <v>30</v>
      </c>
      <c r="C20" s="8" t="s">
        <v>79</v>
      </c>
      <c r="D20" s="12">
        <v>644.035</v>
      </c>
      <c r="E20" s="13"/>
      <c r="F20" s="13"/>
    </row>
    <row r="21" spans="1:6" ht="12.75">
      <c r="A21" s="8">
        <v>13</v>
      </c>
      <c r="B21" s="9" t="s">
        <v>31</v>
      </c>
      <c r="C21" s="8" t="s">
        <v>55</v>
      </c>
      <c r="D21" s="12">
        <v>453.09999999999997</v>
      </c>
      <c r="E21" s="13"/>
      <c r="F21" s="13"/>
    </row>
    <row r="22" spans="1:6" ht="12.75">
      <c r="A22" s="8">
        <v>14</v>
      </c>
      <c r="B22" s="9" t="s">
        <v>32</v>
      </c>
      <c r="C22" s="8" t="s">
        <v>55</v>
      </c>
      <c r="D22" s="12">
        <v>175.55</v>
      </c>
      <c r="E22" s="13"/>
      <c r="F22" s="13"/>
    </row>
    <row r="23" spans="1:6" ht="12.75">
      <c r="A23" s="8">
        <v>15</v>
      </c>
      <c r="B23" s="9" t="s">
        <v>33</v>
      </c>
      <c r="C23" s="8" t="s">
        <v>55</v>
      </c>
      <c r="D23" s="12">
        <v>19.2</v>
      </c>
      <c r="E23" s="13"/>
      <c r="F23" s="13"/>
    </row>
    <row r="24" spans="1:6" ht="25.5">
      <c r="A24" s="8">
        <v>16</v>
      </c>
      <c r="B24" s="9" t="s">
        <v>34</v>
      </c>
      <c r="C24" s="8" t="s">
        <v>55</v>
      </c>
      <c r="D24" s="12">
        <v>498.5</v>
      </c>
      <c r="E24" s="13"/>
      <c r="F24" s="13"/>
    </row>
    <row r="25" spans="1:6" ht="38.25">
      <c r="A25" s="8">
        <v>17</v>
      </c>
      <c r="B25" s="9" t="s">
        <v>86</v>
      </c>
      <c r="C25" s="8" t="s">
        <v>79</v>
      </c>
      <c r="D25" s="12">
        <v>644.035</v>
      </c>
      <c r="E25" s="13"/>
      <c r="F25" s="13"/>
    </row>
    <row r="26" spans="1:6" ht="18">
      <c r="A26" s="61" t="s">
        <v>118</v>
      </c>
      <c r="B26" s="62"/>
      <c r="C26" s="62"/>
      <c r="D26" s="62"/>
      <c r="E26" s="62"/>
      <c r="F26" s="64"/>
    </row>
    <row r="27" spans="1:6" s="42" customFormat="1" ht="12.75">
      <c r="A27" s="39"/>
      <c r="B27" s="40" t="s">
        <v>35</v>
      </c>
      <c r="C27" s="39"/>
      <c r="D27" s="43"/>
      <c r="E27" s="44"/>
      <c r="F27" s="41"/>
    </row>
    <row r="28" spans="1:6" ht="25.5">
      <c r="A28" s="8">
        <v>1</v>
      </c>
      <c r="B28" s="9" t="s">
        <v>19</v>
      </c>
      <c r="C28" s="8" t="s">
        <v>79</v>
      </c>
      <c r="D28" s="12">
        <v>406.92</v>
      </c>
      <c r="E28" s="13"/>
      <c r="F28" s="13"/>
    </row>
    <row r="29" spans="1:6" ht="12.75">
      <c r="A29" s="8">
        <v>2</v>
      </c>
      <c r="B29" s="9" t="s">
        <v>20</v>
      </c>
      <c r="C29" s="8" t="s">
        <v>55</v>
      </c>
      <c r="D29" s="12">
        <v>88.2</v>
      </c>
      <c r="E29" s="13"/>
      <c r="F29" s="13"/>
    </row>
    <row r="30" spans="1:6" ht="12.75">
      <c r="A30" s="8">
        <v>3</v>
      </c>
      <c r="B30" s="9" t="s">
        <v>21</v>
      </c>
      <c r="C30" s="8" t="s">
        <v>24</v>
      </c>
      <c r="D30" s="12">
        <v>11.44</v>
      </c>
      <c r="E30" s="13"/>
      <c r="F30" s="13"/>
    </row>
    <row r="31" spans="1:6" ht="25.5">
      <c r="A31" s="8">
        <v>4</v>
      </c>
      <c r="B31" s="9" t="s">
        <v>22</v>
      </c>
      <c r="C31" s="8" t="s">
        <v>24</v>
      </c>
      <c r="D31" s="12">
        <v>18.3888</v>
      </c>
      <c r="E31" s="13"/>
      <c r="F31" s="13"/>
    </row>
    <row r="32" spans="1:6" ht="12.75">
      <c r="A32" s="8">
        <v>5</v>
      </c>
      <c r="B32" s="9" t="s">
        <v>23</v>
      </c>
      <c r="C32" s="8" t="s">
        <v>24</v>
      </c>
      <c r="D32" s="12">
        <v>91.94400000000002</v>
      </c>
      <c r="E32" s="13"/>
      <c r="F32" s="13"/>
    </row>
    <row r="33" spans="1:6" ht="12.75">
      <c r="A33" s="8">
        <v>6</v>
      </c>
      <c r="B33" s="9" t="s">
        <v>80</v>
      </c>
      <c r="C33" s="8" t="s">
        <v>24</v>
      </c>
      <c r="D33" s="12">
        <v>91.94</v>
      </c>
      <c r="E33" s="13"/>
      <c r="F33" s="13"/>
    </row>
    <row r="34" spans="1:6" ht="25.5">
      <c r="A34" s="8">
        <v>7</v>
      </c>
      <c r="B34" s="9" t="s">
        <v>36</v>
      </c>
      <c r="C34" s="8" t="s">
        <v>24</v>
      </c>
      <c r="D34" s="12">
        <v>27.886292000000005</v>
      </c>
      <c r="E34" s="13"/>
      <c r="F34" s="13"/>
    </row>
    <row r="35" spans="1:6" ht="25.5">
      <c r="A35" s="8">
        <v>8</v>
      </c>
      <c r="B35" s="9" t="s">
        <v>37</v>
      </c>
      <c r="C35" s="8" t="s">
        <v>24</v>
      </c>
      <c r="D35" s="12">
        <v>6.3975</v>
      </c>
      <c r="E35" s="13"/>
      <c r="F35" s="13"/>
    </row>
    <row r="36" spans="1:6" ht="25.5">
      <c r="A36" s="8">
        <v>9</v>
      </c>
      <c r="B36" s="9" t="s">
        <v>38</v>
      </c>
      <c r="C36" s="8" t="s">
        <v>24</v>
      </c>
      <c r="D36" s="12">
        <v>28.3392</v>
      </c>
      <c r="E36" s="13"/>
      <c r="F36" s="13"/>
    </row>
    <row r="37" spans="1:6" ht="12.75">
      <c r="A37" s="8">
        <v>10</v>
      </c>
      <c r="B37" s="9" t="s">
        <v>39</v>
      </c>
      <c r="C37" s="8" t="s">
        <v>79</v>
      </c>
      <c r="D37" s="12">
        <v>603.33</v>
      </c>
      <c r="E37" s="13"/>
      <c r="F37" s="13"/>
    </row>
    <row r="38" spans="1:6" ht="25.5">
      <c r="A38" s="8">
        <v>11</v>
      </c>
      <c r="B38" s="9" t="s">
        <v>40</v>
      </c>
      <c r="C38" s="8" t="s">
        <v>55</v>
      </c>
      <c r="D38" s="12">
        <v>3825</v>
      </c>
      <c r="E38" s="13"/>
      <c r="F38" s="13"/>
    </row>
    <row r="39" spans="1:6" ht="12.75">
      <c r="A39" s="8">
        <v>12</v>
      </c>
      <c r="B39" s="9" t="s">
        <v>41</v>
      </c>
      <c r="C39" s="8" t="s">
        <v>55</v>
      </c>
      <c r="D39" s="12">
        <v>90.65</v>
      </c>
      <c r="E39" s="13"/>
      <c r="F39" s="13"/>
    </row>
    <row r="40" spans="1:6" ht="25.5">
      <c r="A40" s="8">
        <v>13</v>
      </c>
      <c r="B40" s="9" t="s">
        <v>42</v>
      </c>
      <c r="C40" s="8" t="s">
        <v>79</v>
      </c>
      <c r="D40" s="12">
        <v>72.5</v>
      </c>
      <c r="E40" s="13"/>
      <c r="F40" s="13"/>
    </row>
    <row r="41" spans="1:6" ht="25.5">
      <c r="A41" s="8">
        <v>14</v>
      </c>
      <c r="B41" s="9" t="s">
        <v>112</v>
      </c>
      <c r="C41" s="8" t="s">
        <v>79</v>
      </c>
      <c r="D41" s="12">
        <v>603.33</v>
      </c>
      <c r="E41" s="13"/>
      <c r="F41" s="13"/>
    </row>
    <row r="42" spans="1:6" ht="12.75">
      <c r="A42" s="8">
        <v>15</v>
      </c>
      <c r="B42" s="9" t="s">
        <v>44</v>
      </c>
      <c r="C42" s="8" t="s">
        <v>55</v>
      </c>
      <c r="D42" s="12">
        <v>65.95</v>
      </c>
      <c r="E42" s="13"/>
      <c r="F42" s="13"/>
    </row>
    <row r="43" spans="1:6" ht="12.75">
      <c r="A43" s="8">
        <v>16</v>
      </c>
      <c r="B43" s="9" t="s">
        <v>45</v>
      </c>
      <c r="C43" s="8" t="s">
        <v>55</v>
      </c>
      <c r="D43" s="12">
        <v>90.65</v>
      </c>
      <c r="E43" s="13"/>
      <c r="F43" s="13"/>
    </row>
    <row r="44" spans="1:6" ht="12.75">
      <c r="A44" s="8">
        <v>17</v>
      </c>
      <c r="B44" s="9" t="s">
        <v>46</v>
      </c>
      <c r="C44" s="8" t="s">
        <v>55</v>
      </c>
      <c r="D44" s="12">
        <v>11.5</v>
      </c>
      <c r="E44" s="13"/>
      <c r="F44" s="13"/>
    </row>
    <row r="45" spans="1:6" ht="12.75">
      <c r="A45" s="8">
        <v>18</v>
      </c>
      <c r="B45" s="9" t="s">
        <v>47</v>
      </c>
      <c r="C45" s="8" t="s">
        <v>55</v>
      </c>
      <c r="D45" s="12">
        <v>12</v>
      </c>
      <c r="E45" s="13"/>
      <c r="F45" s="13"/>
    </row>
    <row r="46" spans="1:6" ht="12.75">
      <c r="A46" s="8">
        <v>19</v>
      </c>
      <c r="B46" s="9" t="s">
        <v>48</v>
      </c>
      <c r="C46" s="8" t="s">
        <v>79</v>
      </c>
      <c r="D46" s="12">
        <v>603.33</v>
      </c>
      <c r="E46" s="13"/>
      <c r="F46" s="13"/>
    </row>
    <row r="47" spans="1:6" ht="25.5">
      <c r="A47" s="8">
        <v>20</v>
      </c>
      <c r="B47" s="9" t="s">
        <v>49</v>
      </c>
      <c r="C47" s="8" t="s">
        <v>78</v>
      </c>
      <c r="D47" s="12">
        <v>40</v>
      </c>
      <c r="E47" s="13"/>
      <c r="F47" s="13"/>
    </row>
    <row r="48" spans="1:6" ht="25.5">
      <c r="A48" s="8">
        <v>21</v>
      </c>
      <c r="B48" s="9" t="s">
        <v>50</v>
      </c>
      <c r="C48" s="8" t="s">
        <v>55</v>
      </c>
      <c r="D48" s="12">
        <v>65.95</v>
      </c>
      <c r="E48" s="13"/>
      <c r="F48" s="13"/>
    </row>
    <row r="49" spans="1:6" ht="25.5">
      <c r="A49" s="8">
        <v>22</v>
      </c>
      <c r="B49" s="9" t="s">
        <v>51</v>
      </c>
      <c r="C49" s="8" t="s">
        <v>78</v>
      </c>
      <c r="D49" s="12">
        <v>5</v>
      </c>
      <c r="E49" s="13"/>
      <c r="F49" s="13"/>
    </row>
    <row r="50" spans="1:6" ht="25.5">
      <c r="A50" s="8">
        <v>23</v>
      </c>
      <c r="B50" s="9" t="s">
        <v>52</v>
      </c>
      <c r="C50" s="8" t="s">
        <v>55</v>
      </c>
      <c r="D50" s="12">
        <v>90.65</v>
      </c>
      <c r="E50" s="13"/>
      <c r="F50" s="13"/>
    </row>
    <row r="51" spans="1:6" ht="25.5">
      <c r="A51" s="8">
        <v>24</v>
      </c>
      <c r="B51" s="9" t="s">
        <v>53</v>
      </c>
      <c r="C51" s="8" t="s">
        <v>78</v>
      </c>
      <c r="D51" s="12">
        <v>11</v>
      </c>
      <c r="E51" s="13"/>
      <c r="F51" s="13"/>
    </row>
    <row r="52" spans="1:6" ht="25.5">
      <c r="A52" s="8">
        <v>25</v>
      </c>
      <c r="B52" s="9" t="s">
        <v>54</v>
      </c>
      <c r="C52" s="8" t="s">
        <v>55</v>
      </c>
      <c r="D52" s="12">
        <v>86.35</v>
      </c>
      <c r="E52" s="13"/>
      <c r="F52" s="13"/>
    </row>
    <row r="53" spans="1:6" ht="25.5">
      <c r="A53" s="8">
        <v>26</v>
      </c>
      <c r="B53" s="9" t="s">
        <v>81</v>
      </c>
      <c r="C53" s="8" t="s">
        <v>79</v>
      </c>
      <c r="D53" s="12">
        <v>460</v>
      </c>
      <c r="E53" s="13"/>
      <c r="F53" s="13"/>
    </row>
    <row r="54" spans="1:6" ht="25.5">
      <c r="A54" s="8">
        <v>27</v>
      </c>
      <c r="B54" s="9" t="s">
        <v>82</v>
      </c>
      <c r="C54" s="8" t="s">
        <v>79</v>
      </c>
      <c r="D54" s="12">
        <v>460</v>
      </c>
      <c r="E54" s="13"/>
      <c r="F54" s="13"/>
    </row>
    <row r="55" spans="1:6" ht="18">
      <c r="A55" s="61" t="s">
        <v>119</v>
      </c>
      <c r="B55" s="62"/>
      <c r="C55" s="62"/>
      <c r="D55" s="62"/>
      <c r="E55" s="62"/>
      <c r="F55" s="64"/>
    </row>
    <row r="56" spans="1:6" s="42" customFormat="1" ht="12.75">
      <c r="A56" s="39"/>
      <c r="B56" s="40" t="s">
        <v>57</v>
      </c>
      <c r="C56" s="39"/>
      <c r="D56" s="43"/>
      <c r="E56" s="44"/>
      <c r="F56" s="41"/>
    </row>
    <row r="57" spans="1:6" ht="25.5">
      <c r="A57" s="8">
        <v>1</v>
      </c>
      <c r="B57" s="9" t="s">
        <v>1</v>
      </c>
      <c r="C57" s="8" t="s">
        <v>78</v>
      </c>
      <c r="D57" s="12">
        <v>54</v>
      </c>
      <c r="E57" s="13"/>
      <c r="F57" s="13"/>
    </row>
    <row r="58" spans="1:6" ht="25.5">
      <c r="A58" s="8">
        <v>2</v>
      </c>
      <c r="B58" s="9" t="s">
        <v>2</v>
      </c>
      <c r="C58" s="8" t="s">
        <v>78</v>
      </c>
      <c r="D58" s="12">
        <v>4</v>
      </c>
      <c r="E58" s="13"/>
      <c r="F58" s="13"/>
    </row>
    <row r="59" spans="1:6" ht="25.5">
      <c r="A59" s="8">
        <v>3</v>
      </c>
      <c r="B59" s="9" t="s">
        <v>3</v>
      </c>
      <c r="C59" s="8" t="s">
        <v>78</v>
      </c>
      <c r="D59" s="12">
        <v>3</v>
      </c>
      <c r="E59" s="13"/>
      <c r="F59" s="13"/>
    </row>
    <row r="60" spans="1:6" ht="25.5">
      <c r="A60" s="8">
        <v>4</v>
      </c>
      <c r="B60" s="9" t="s">
        <v>4</v>
      </c>
      <c r="C60" s="8" t="s">
        <v>78</v>
      </c>
      <c r="D60" s="12">
        <v>6</v>
      </c>
      <c r="E60" s="13"/>
      <c r="F60" s="13"/>
    </row>
    <row r="61" spans="1:6" ht="25.5">
      <c r="A61" s="8">
        <v>5</v>
      </c>
      <c r="B61" s="9" t="s">
        <v>5</v>
      </c>
      <c r="C61" s="8" t="s">
        <v>78</v>
      </c>
      <c r="D61" s="12">
        <v>1</v>
      </c>
      <c r="E61" s="13"/>
      <c r="F61" s="13"/>
    </row>
    <row r="62" spans="1:6" ht="25.5">
      <c r="A62" s="8">
        <v>6</v>
      </c>
      <c r="B62" s="9" t="s">
        <v>6</v>
      </c>
      <c r="C62" s="8" t="s">
        <v>78</v>
      </c>
      <c r="D62" s="12">
        <v>1</v>
      </c>
      <c r="E62" s="13"/>
      <c r="F62" s="13"/>
    </row>
    <row r="63" spans="1:6" ht="25.5">
      <c r="A63" s="8">
        <v>7</v>
      </c>
      <c r="B63" s="9" t="s">
        <v>7</v>
      </c>
      <c r="C63" s="8" t="s">
        <v>78</v>
      </c>
      <c r="D63" s="12">
        <v>3</v>
      </c>
      <c r="E63" s="13"/>
      <c r="F63" s="13"/>
    </row>
    <row r="64" spans="1:6" ht="25.5">
      <c r="A64" s="8">
        <v>8</v>
      </c>
      <c r="B64" s="9" t="s">
        <v>8</v>
      </c>
      <c r="C64" s="8" t="s">
        <v>78</v>
      </c>
      <c r="D64" s="12">
        <v>1</v>
      </c>
      <c r="E64" s="13"/>
      <c r="F64" s="13"/>
    </row>
    <row r="65" spans="1:6" ht="25.5">
      <c r="A65" s="8">
        <v>9</v>
      </c>
      <c r="B65" s="9" t="s">
        <v>9</v>
      </c>
      <c r="C65" s="8" t="s">
        <v>78</v>
      </c>
      <c r="D65" s="12">
        <v>19</v>
      </c>
      <c r="E65" s="13"/>
      <c r="F65" s="13"/>
    </row>
    <row r="66" spans="1:6" ht="25.5">
      <c r="A66" s="8">
        <v>10</v>
      </c>
      <c r="B66" s="9" t="s">
        <v>10</v>
      </c>
      <c r="C66" s="8" t="s">
        <v>78</v>
      </c>
      <c r="D66" s="12">
        <v>1</v>
      </c>
      <c r="E66" s="13"/>
      <c r="F66" s="13"/>
    </row>
    <row r="67" spans="1:6" ht="25.5">
      <c r="A67" s="8">
        <v>11</v>
      </c>
      <c r="B67" s="9" t="s">
        <v>11</v>
      </c>
      <c r="C67" s="8" t="s">
        <v>78</v>
      </c>
      <c r="D67" s="12">
        <v>1</v>
      </c>
      <c r="E67" s="13"/>
      <c r="F67" s="13"/>
    </row>
    <row r="68" spans="1:6" ht="25.5">
      <c r="A68" s="8">
        <v>12</v>
      </c>
      <c r="B68" s="9" t="s">
        <v>17</v>
      </c>
      <c r="C68" s="8" t="s">
        <v>78</v>
      </c>
      <c r="D68" s="12">
        <v>1</v>
      </c>
      <c r="E68" s="13"/>
      <c r="F68" s="13"/>
    </row>
    <row r="69" spans="1:6" ht="25.5">
      <c r="A69" s="8">
        <v>13</v>
      </c>
      <c r="B69" s="9" t="s">
        <v>18</v>
      </c>
      <c r="C69" s="8" t="s">
        <v>78</v>
      </c>
      <c r="D69" s="12">
        <v>1</v>
      </c>
      <c r="E69" s="13"/>
      <c r="F69" s="13"/>
    </row>
    <row r="70" spans="1:6" ht="25.5">
      <c r="A70" s="8">
        <v>14</v>
      </c>
      <c r="B70" s="9" t="s">
        <v>12</v>
      </c>
      <c r="C70" s="8" t="s">
        <v>78</v>
      </c>
      <c r="D70" s="12">
        <v>3</v>
      </c>
      <c r="E70" s="13"/>
      <c r="F70" s="13"/>
    </row>
    <row r="71" spans="1:6" ht="51">
      <c r="A71" s="8">
        <v>15</v>
      </c>
      <c r="B71" s="9" t="s">
        <v>59</v>
      </c>
      <c r="C71" s="8" t="s">
        <v>79</v>
      </c>
      <c r="D71" s="12">
        <v>170.10000000000002</v>
      </c>
      <c r="E71" s="13"/>
      <c r="F71" s="13"/>
    </row>
    <row r="72" spans="1:6" ht="51">
      <c r="A72" s="8">
        <v>16</v>
      </c>
      <c r="B72" s="9" t="s">
        <v>58</v>
      </c>
      <c r="C72" s="8" t="s">
        <v>79</v>
      </c>
      <c r="D72" s="12">
        <v>31.68</v>
      </c>
      <c r="E72" s="13"/>
      <c r="F72" s="13"/>
    </row>
    <row r="73" spans="1:6" ht="38.25">
      <c r="A73" s="8">
        <v>17</v>
      </c>
      <c r="B73" s="9" t="s">
        <v>60</v>
      </c>
      <c r="C73" s="8" t="s">
        <v>79</v>
      </c>
      <c r="D73" s="12">
        <v>15.120000000000001</v>
      </c>
      <c r="E73" s="13"/>
      <c r="F73" s="13"/>
    </row>
    <row r="74" spans="1:6" ht="38.25">
      <c r="A74" s="8">
        <v>18</v>
      </c>
      <c r="B74" s="9" t="s">
        <v>61</v>
      </c>
      <c r="C74" s="8" t="s">
        <v>79</v>
      </c>
      <c r="D74" s="12">
        <v>3.7800000000000002</v>
      </c>
      <c r="E74" s="13"/>
      <c r="F74" s="13"/>
    </row>
    <row r="75" spans="1:6" ht="38.25">
      <c r="A75" s="8">
        <v>19</v>
      </c>
      <c r="B75" s="9" t="s">
        <v>62</v>
      </c>
      <c r="C75" s="8" t="s">
        <v>79</v>
      </c>
      <c r="D75" s="12">
        <v>1.5749999999999997</v>
      </c>
      <c r="E75" s="13"/>
      <c r="F75" s="13"/>
    </row>
    <row r="76" spans="1:6" ht="38.25">
      <c r="A76" s="8">
        <v>20</v>
      </c>
      <c r="B76" s="9" t="s">
        <v>63</v>
      </c>
      <c r="C76" s="8" t="s">
        <v>79</v>
      </c>
      <c r="D76" s="12">
        <v>1.5750000000000002</v>
      </c>
      <c r="E76" s="13"/>
      <c r="F76" s="13"/>
    </row>
    <row r="77" spans="1:6" ht="38.25">
      <c r="A77" s="8">
        <v>21</v>
      </c>
      <c r="B77" s="9" t="s">
        <v>64</v>
      </c>
      <c r="C77" s="8" t="s">
        <v>79</v>
      </c>
      <c r="D77" s="12">
        <v>5.6000000000000005</v>
      </c>
      <c r="E77" s="13"/>
      <c r="F77" s="13"/>
    </row>
    <row r="78" spans="1:6" ht="51">
      <c r="A78" s="8">
        <v>22</v>
      </c>
      <c r="B78" s="9" t="s">
        <v>69</v>
      </c>
      <c r="C78" s="8" t="s">
        <v>79</v>
      </c>
      <c r="D78" s="12">
        <v>28.800000000000004</v>
      </c>
      <c r="E78" s="13"/>
      <c r="F78" s="13"/>
    </row>
    <row r="79" spans="1:6" ht="38.25">
      <c r="A79" s="8">
        <v>23</v>
      </c>
      <c r="B79" s="9" t="s">
        <v>65</v>
      </c>
      <c r="C79" s="8" t="s">
        <v>79</v>
      </c>
      <c r="D79" s="12">
        <v>13.5</v>
      </c>
      <c r="E79" s="13"/>
      <c r="F79" s="13"/>
    </row>
    <row r="80" spans="1:6" ht="38.25">
      <c r="A80" s="8">
        <v>24</v>
      </c>
      <c r="B80" s="9" t="s">
        <v>66</v>
      </c>
      <c r="C80" s="8" t="s">
        <v>79</v>
      </c>
      <c r="D80" s="12">
        <v>6.300000000000001</v>
      </c>
      <c r="E80" s="13"/>
      <c r="F80" s="13"/>
    </row>
    <row r="81" spans="1:6" ht="38.25">
      <c r="A81" s="8">
        <v>25</v>
      </c>
      <c r="B81" s="9" t="s">
        <v>113</v>
      </c>
      <c r="C81" s="8" t="s">
        <v>79</v>
      </c>
      <c r="D81" s="12">
        <v>2.625</v>
      </c>
      <c r="E81" s="13"/>
      <c r="F81" s="13"/>
    </row>
    <row r="82" spans="1:6" ht="51">
      <c r="A82" s="8">
        <v>26</v>
      </c>
      <c r="B82" s="9" t="s">
        <v>114</v>
      </c>
      <c r="C82" s="8" t="s">
        <v>79</v>
      </c>
      <c r="D82" s="12">
        <v>2</v>
      </c>
      <c r="E82" s="13"/>
      <c r="F82" s="13"/>
    </row>
    <row r="83" spans="1:6" ht="38.25">
      <c r="A83" s="8">
        <v>27</v>
      </c>
      <c r="B83" s="9" t="s">
        <v>111</v>
      </c>
      <c r="C83" s="8" t="s">
        <v>79</v>
      </c>
      <c r="D83" s="12">
        <v>15.120000000000001</v>
      </c>
      <c r="E83" s="13"/>
      <c r="F83" s="13"/>
    </row>
    <row r="84" spans="1:6" ht="25.5">
      <c r="A84" s="8">
        <v>28</v>
      </c>
      <c r="B84" s="9" t="s">
        <v>83</v>
      </c>
      <c r="C84" s="8" t="s">
        <v>55</v>
      </c>
      <c r="D84" s="12">
        <v>142.74999999999997</v>
      </c>
      <c r="E84" s="13"/>
      <c r="F84" s="13"/>
    </row>
    <row r="85" spans="1:6" ht="25.5">
      <c r="A85" s="8">
        <v>29</v>
      </c>
      <c r="B85" s="9" t="s">
        <v>84</v>
      </c>
      <c r="C85" s="8" t="s">
        <v>55</v>
      </c>
      <c r="D85" s="12">
        <v>142.74999999999997</v>
      </c>
      <c r="E85" s="13"/>
      <c r="F85" s="13"/>
    </row>
    <row r="86" spans="1:6" ht="18">
      <c r="A86" s="61" t="s">
        <v>120</v>
      </c>
      <c r="B86" s="62"/>
      <c r="C86" s="62"/>
      <c r="D86" s="62"/>
      <c r="E86" s="62"/>
      <c r="F86" s="64"/>
    </row>
    <row r="87" spans="1:6" s="42" customFormat="1" ht="12.75">
      <c r="A87" s="39"/>
      <c r="B87" s="40" t="s">
        <v>88</v>
      </c>
      <c r="C87" s="39"/>
      <c r="D87" s="43"/>
      <c r="E87" s="44"/>
      <c r="F87" s="41"/>
    </row>
    <row r="88" spans="1:6" ht="25.5">
      <c r="A88" s="8">
        <v>1</v>
      </c>
      <c r="B88" s="9" t="s">
        <v>87</v>
      </c>
      <c r="C88" s="8" t="s">
        <v>78</v>
      </c>
      <c r="D88" s="12">
        <v>148</v>
      </c>
      <c r="E88" s="13"/>
      <c r="F88" s="13"/>
    </row>
    <row r="89" spans="1:6" ht="25.5">
      <c r="A89" s="8">
        <v>2</v>
      </c>
      <c r="B89" s="9" t="s">
        <v>89</v>
      </c>
      <c r="C89" s="8" t="s">
        <v>78</v>
      </c>
      <c r="D89" s="12">
        <v>164</v>
      </c>
      <c r="E89" s="13"/>
      <c r="F89" s="13"/>
    </row>
    <row r="90" spans="1:6" ht="25.5">
      <c r="A90" s="8">
        <v>3</v>
      </c>
      <c r="B90" s="9" t="s">
        <v>93</v>
      </c>
      <c r="C90" s="8" t="s">
        <v>78</v>
      </c>
      <c r="D90" s="12">
        <v>48</v>
      </c>
      <c r="E90" s="13"/>
      <c r="F90" s="13"/>
    </row>
    <row r="91" spans="1:6" ht="25.5">
      <c r="A91" s="8">
        <v>4</v>
      </c>
      <c r="B91" s="9" t="s">
        <v>90</v>
      </c>
      <c r="C91" s="8" t="s">
        <v>78</v>
      </c>
      <c r="D91" s="12">
        <v>30</v>
      </c>
      <c r="E91" s="13"/>
      <c r="F91" s="13"/>
    </row>
    <row r="92" spans="1:6" ht="25.5">
      <c r="A92" s="8">
        <v>5</v>
      </c>
      <c r="B92" s="9" t="s">
        <v>91</v>
      </c>
      <c r="C92" s="8" t="s">
        <v>78</v>
      </c>
      <c r="D92" s="12">
        <v>72</v>
      </c>
      <c r="E92" s="13"/>
      <c r="F92" s="13"/>
    </row>
    <row r="93" spans="1:6" ht="25.5">
      <c r="A93" s="8">
        <v>6</v>
      </c>
      <c r="B93" s="9" t="s">
        <v>92</v>
      </c>
      <c r="C93" s="8" t="s">
        <v>55</v>
      </c>
      <c r="D93" s="12">
        <v>144</v>
      </c>
      <c r="E93" s="13"/>
      <c r="F93" s="13"/>
    </row>
    <row r="94" spans="1:8" ht="12.75">
      <c r="A94" s="55" t="s">
        <v>126</v>
      </c>
      <c r="B94" s="56"/>
      <c r="C94" s="56"/>
      <c r="D94" s="56"/>
      <c r="E94" s="57"/>
      <c r="F94" s="47"/>
      <c r="G94" s="45"/>
      <c r="H94" s="4"/>
    </row>
    <row r="95" spans="1:6" ht="12.75">
      <c r="A95" s="55" t="s">
        <v>110</v>
      </c>
      <c r="B95" s="56"/>
      <c r="C95" s="56"/>
      <c r="D95" s="56"/>
      <c r="E95" s="57"/>
      <c r="F95" s="47"/>
    </row>
    <row r="96" spans="1:6" ht="12.75">
      <c r="A96" s="55" t="s">
        <v>127</v>
      </c>
      <c r="B96" s="56"/>
      <c r="C96" s="56"/>
      <c r="D96" s="56"/>
      <c r="E96" s="57"/>
      <c r="F96" s="47"/>
    </row>
    <row r="97" spans="1:6" ht="12.75">
      <c r="A97" s="58" t="s">
        <v>128</v>
      </c>
      <c r="B97" s="59"/>
      <c r="C97" s="59"/>
      <c r="D97" s="59"/>
      <c r="E97" s="59"/>
      <c r="F97" s="59"/>
    </row>
    <row r="98" spans="1:6" ht="12.75">
      <c r="A98" s="59"/>
      <c r="B98" s="59"/>
      <c r="C98" s="59"/>
      <c r="D98" s="59"/>
      <c r="E98" s="59"/>
      <c r="F98" s="59"/>
    </row>
    <row r="99" spans="1:6" ht="12.75">
      <c r="A99" s="59"/>
      <c r="B99" s="59"/>
      <c r="C99" s="59"/>
      <c r="D99" s="59"/>
      <c r="E99" s="59"/>
      <c r="F99" s="59"/>
    </row>
    <row r="100" spans="1:6" ht="12.75">
      <c r="A100" s="59"/>
      <c r="B100" s="59"/>
      <c r="C100" s="59"/>
      <c r="D100" s="59"/>
      <c r="E100" s="59"/>
      <c r="F100" s="59"/>
    </row>
    <row r="101" spans="1:6" ht="12.75">
      <c r="A101" s="59"/>
      <c r="B101" s="59"/>
      <c r="C101" s="59"/>
      <c r="D101" s="59"/>
      <c r="E101" s="59"/>
      <c r="F101" s="59"/>
    </row>
    <row r="102" spans="1:6" ht="12.75">
      <c r="A102" s="59"/>
      <c r="B102" s="59"/>
      <c r="C102" s="59"/>
      <c r="D102" s="59"/>
      <c r="E102" s="59"/>
      <c r="F102" s="59"/>
    </row>
  </sheetData>
  <sheetProtection/>
  <mergeCells count="12">
    <mergeCell ref="A55:F55"/>
    <mergeCell ref="A86:F86"/>
    <mergeCell ref="A2:F2"/>
    <mergeCell ref="A95:E95"/>
    <mergeCell ref="A96:E96"/>
    <mergeCell ref="A94:E94"/>
    <mergeCell ref="A97:F102"/>
    <mergeCell ref="A3:F3"/>
    <mergeCell ref="A4:F4"/>
    <mergeCell ref="A5:F5"/>
    <mergeCell ref="A7:F7"/>
    <mergeCell ref="A26:F26"/>
  </mergeCells>
  <printOptions horizontalCentered="1"/>
  <pageMargins left="0.7480314960629921" right="0.7480314960629921" top="0.984251968503937" bottom="1.5748031496062993" header="0.5118110236220472" footer="0.3937007874015748"/>
  <pageSetup fitToHeight="3" fitToWidth="1" horizontalDpi="600" verticalDpi="600" orientation="portrait" paperSize="9" scale="68" r:id="rId1"/>
  <headerFooter alignWithMargins="0">
    <oddHeader>&amp;C&amp;"Arial Black,Обикновен"&amp;14КОЛИЧЕСТВЕНА СМЕТКА С ОСТОЙНОСТЯВАНЕ&amp;R&amp;Pстр. / &amp;Nстраници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krismar</dc:creator>
  <cp:keywords/>
  <dc:description/>
  <cp:lastModifiedBy>k</cp:lastModifiedBy>
  <cp:lastPrinted>2017-07-11T10:24:00Z</cp:lastPrinted>
  <dcterms:created xsi:type="dcterms:W3CDTF">2014-11-02T21:07:44Z</dcterms:created>
  <dcterms:modified xsi:type="dcterms:W3CDTF">2017-07-11T10:24:36Z</dcterms:modified>
  <cp:category/>
  <cp:version/>
  <cp:contentType/>
  <cp:contentStatus/>
</cp:coreProperties>
</file>